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ADV ACC\"/>
    </mc:Choice>
  </mc:AlternateContent>
  <bookViews>
    <workbookView xWindow="0" yWindow="0" windowWidth="20490" windowHeight="7755" activeTab="2"/>
  </bookViews>
  <sheets>
    <sheet name="COST METHOD" sheetId="1" r:id="rId1"/>
    <sheet name="EQUITY METHOD" sheetId="2" r:id="rId2"/>
    <sheet name="COST M INT ACQ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3" l="1"/>
  <c r="J27" i="3" s="1"/>
  <c r="K14" i="3"/>
  <c r="K15" i="3" s="1"/>
  <c r="M10" i="3"/>
  <c r="J44" i="3"/>
  <c r="I44" i="3"/>
  <c r="K41" i="3"/>
  <c r="M40" i="3" s="1"/>
  <c r="M36" i="3"/>
  <c r="J35" i="3"/>
  <c r="I35" i="3"/>
  <c r="M34" i="3"/>
  <c r="M33" i="3"/>
  <c r="M31" i="3"/>
  <c r="L26" i="3"/>
  <c r="L25" i="3"/>
  <c r="M24" i="3"/>
  <c r="K22" i="3"/>
  <c r="M19" i="3"/>
  <c r="I12" i="3"/>
  <c r="M12" i="3" s="1"/>
  <c r="M11" i="3"/>
  <c r="I9" i="3"/>
  <c r="M7" i="3"/>
  <c r="I13" i="3" l="1"/>
  <c r="M9" i="3"/>
  <c r="M35" i="3"/>
  <c r="L43" i="3"/>
  <c r="K44" i="3"/>
  <c r="D45" i="3"/>
  <c r="E47" i="3" s="1"/>
  <c r="F47" i="3" s="1"/>
  <c r="I15" i="3" l="1"/>
  <c r="I21" i="3" s="1"/>
  <c r="M21" i="3" s="1"/>
  <c r="M27" i="3" s="1"/>
  <c r="M13" i="3"/>
  <c r="M15" i="3" s="1"/>
  <c r="I27" i="3"/>
  <c r="L44" i="3"/>
  <c r="M43" i="3"/>
  <c r="M44" i="3" s="1"/>
  <c r="J31" i="2"/>
  <c r="N23" i="1"/>
  <c r="N16" i="1"/>
  <c r="M11" i="1"/>
  <c r="F34" i="1"/>
  <c r="F33" i="1"/>
  <c r="F32" i="1"/>
  <c r="F38" i="1" s="1"/>
  <c r="F29" i="1"/>
  <c r="D16" i="1"/>
  <c r="E48" i="3" l="1"/>
  <c r="F43" i="3"/>
  <c r="D30" i="3"/>
  <c r="D24" i="3"/>
  <c r="D15" i="3"/>
  <c r="F37" i="3"/>
  <c r="F36" i="3"/>
  <c r="F34" i="3"/>
  <c r="F39" i="3"/>
  <c r="C48" i="3"/>
  <c r="B48" i="3"/>
  <c r="C38" i="3"/>
  <c r="B38" i="3"/>
  <c r="E28" i="3"/>
  <c r="E27" i="3"/>
  <c r="F26" i="3"/>
  <c r="F20" i="3"/>
  <c r="C12" i="3"/>
  <c r="C9" i="3"/>
  <c r="B12" i="3"/>
  <c r="B9" i="3"/>
  <c r="F11" i="3"/>
  <c r="F7" i="3"/>
  <c r="D48" i="3"/>
  <c r="B13" i="3" l="1"/>
  <c r="F38" i="3"/>
  <c r="D31" i="3"/>
  <c r="F48" i="3"/>
  <c r="F9" i="3"/>
  <c r="C13" i="3"/>
  <c r="D14" i="3" s="1"/>
  <c r="D16" i="3" s="1"/>
  <c r="B16" i="3"/>
  <c r="F12" i="3"/>
  <c r="M31" i="2"/>
  <c r="L26" i="2"/>
  <c r="C16" i="3" l="1"/>
  <c r="C22" i="3" s="1"/>
  <c r="C29" i="3" s="1"/>
  <c r="B22" i="3"/>
  <c r="L6" i="2"/>
  <c r="L5" i="2"/>
  <c r="F13" i="3" l="1"/>
  <c r="F16" i="3" s="1"/>
  <c r="D23" i="3"/>
  <c r="F22" i="3" s="1"/>
  <c r="F29" i="3" s="1"/>
  <c r="B29" i="3"/>
  <c r="G29" i="3" s="1"/>
  <c r="M47" i="2"/>
  <c r="N47" i="2" s="1"/>
  <c r="L45" i="2"/>
  <c r="L44" i="2"/>
  <c r="L48" i="2" s="1"/>
  <c r="L25" i="2"/>
  <c r="D26" i="2"/>
  <c r="N33" i="2"/>
  <c r="N36" i="2"/>
  <c r="N35" i="2"/>
  <c r="N32" i="2"/>
  <c r="N30" i="2"/>
  <c r="N29" i="2"/>
  <c r="N28" i="2"/>
  <c r="N16" i="2"/>
  <c r="N8" i="2"/>
  <c r="K9" i="2"/>
  <c r="N7" i="2"/>
  <c r="K6" i="2"/>
  <c r="K10" i="2" s="1"/>
  <c r="F9" i="2"/>
  <c r="N4" i="2"/>
  <c r="M48" i="2"/>
  <c r="K34" i="2"/>
  <c r="J34" i="2"/>
  <c r="J9" i="2"/>
  <c r="N9" i="2" s="1"/>
  <c r="J6" i="2"/>
  <c r="N6" i="2" s="1"/>
  <c r="L11" i="2" l="1"/>
  <c r="N11" i="2" s="1"/>
  <c r="K12" i="2"/>
  <c r="K18" i="2" s="1"/>
  <c r="N34" i="2"/>
  <c r="N10" i="2"/>
  <c r="J10" i="2"/>
  <c r="J12" i="2" s="1"/>
  <c r="J18" i="2" s="1"/>
  <c r="E31" i="2"/>
  <c r="J24" i="2" l="1"/>
  <c r="L12" i="2"/>
  <c r="N12" i="2"/>
  <c r="L18" i="2"/>
  <c r="N18" i="2" s="1"/>
  <c r="N24" i="2" s="1"/>
  <c r="K24" i="2"/>
  <c r="K43" i="2" s="1"/>
  <c r="K48" i="2" s="1"/>
  <c r="L19" i="2"/>
  <c r="J43" i="2"/>
  <c r="D25" i="2"/>
  <c r="D12" i="2"/>
  <c r="D11" i="2"/>
  <c r="C48" i="2"/>
  <c r="C43" i="2"/>
  <c r="D44" i="2" s="1"/>
  <c r="D48" i="2" s="1"/>
  <c r="C34" i="2"/>
  <c r="B34" i="2"/>
  <c r="E48" i="2"/>
  <c r="F34" i="2"/>
  <c r="B9" i="2"/>
  <c r="B6" i="2"/>
  <c r="F6" i="2" s="1"/>
  <c r="F10" i="2" s="1"/>
  <c r="N43" i="2" l="1"/>
  <c r="N48" i="2" s="1"/>
  <c r="O24" i="2"/>
  <c r="J48" i="2"/>
  <c r="B10" i="2"/>
  <c r="B12" i="2" s="1"/>
  <c r="B18" i="2" s="1"/>
  <c r="N22" i="1"/>
  <c r="O32" i="1"/>
  <c r="O31" i="1"/>
  <c r="O29" i="1"/>
  <c r="O28" i="1"/>
  <c r="O27" i="1"/>
  <c r="N45" i="1"/>
  <c r="L42" i="1"/>
  <c r="M43" i="1" s="1"/>
  <c r="M46" i="1" s="1"/>
  <c r="M25" i="1"/>
  <c r="M19" i="1"/>
  <c r="L24" i="1"/>
  <c r="O16" i="1"/>
  <c r="O9" i="1"/>
  <c r="L33" i="1"/>
  <c r="K33" i="1"/>
  <c r="L9" i="1"/>
  <c r="L10" i="1" s="1"/>
  <c r="K9" i="1"/>
  <c r="K6" i="1"/>
  <c r="O6" i="1" s="1"/>
  <c r="F23" i="1"/>
  <c r="G28" i="1" s="1"/>
  <c r="G31" i="1"/>
  <c r="F18" i="2" l="1"/>
  <c r="F24" i="2" s="1"/>
  <c r="B24" i="2"/>
  <c r="L46" i="1"/>
  <c r="O33" i="1"/>
  <c r="K10" i="1"/>
  <c r="K12" i="1" s="1"/>
  <c r="K18" i="1" s="1"/>
  <c r="K24" i="1" s="1"/>
  <c r="K42" i="1" s="1"/>
  <c r="L12" i="1"/>
  <c r="O45" i="1"/>
  <c r="N30" i="1"/>
  <c r="N46" i="1" s="1"/>
  <c r="O21" i="1"/>
  <c r="M12" i="1"/>
  <c r="O10" i="1"/>
  <c r="O4" i="1"/>
  <c r="O18" i="1" l="1"/>
  <c r="O24" i="1" s="1"/>
  <c r="G24" i="2"/>
  <c r="B43" i="2"/>
  <c r="K46" i="1"/>
  <c r="O42" i="1"/>
  <c r="O46" i="1" s="1"/>
  <c r="E50" i="1"/>
  <c r="D50" i="1"/>
  <c r="F47" i="1"/>
  <c r="F50" i="1" s="1"/>
  <c r="B10" i="1"/>
  <c r="B12" i="1" s="1"/>
  <c r="B14" i="1" s="1"/>
  <c r="B6" i="1"/>
  <c r="F6" i="1" s="1"/>
  <c r="B48" i="2" l="1"/>
  <c r="F43" i="2"/>
  <c r="F48" i="2" s="1"/>
  <c r="B15" i="1"/>
  <c r="B17" i="1" l="1"/>
  <c r="F15" i="1"/>
</calcChain>
</file>

<file path=xl/sharedStrings.xml><?xml version="1.0" encoding="utf-8"?>
<sst xmlns="http://schemas.openxmlformats.org/spreadsheetml/2006/main" count="305" uniqueCount="72">
  <si>
    <t>P Co.</t>
  </si>
  <si>
    <t>S.Co.</t>
  </si>
  <si>
    <t>Eliminations</t>
  </si>
  <si>
    <t>Consol-</t>
  </si>
  <si>
    <t>Income Statement</t>
  </si>
  <si>
    <t>Dated</t>
  </si>
  <si>
    <t>Sales</t>
  </si>
  <si>
    <t>Dividend Income</t>
  </si>
  <si>
    <t>Total Revenue</t>
  </si>
  <si>
    <t>Cost of Goods Sold</t>
  </si>
  <si>
    <t xml:space="preserve">    Inventory 1/1</t>
  </si>
  <si>
    <t xml:space="preserve">    Purchases</t>
  </si>
  <si>
    <t xml:space="preserve">    Inventory 12/31</t>
  </si>
  <si>
    <t>Expenses</t>
  </si>
  <si>
    <t xml:space="preserve">    Total Cost and Expense</t>
  </si>
  <si>
    <t>Consolidated Interest Net Income</t>
  </si>
  <si>
    <t>Non-controlling net income</t>
  </si>
  <si>
    <t>Net Income to Retained Earnings</t>
  </si>
  <si>
    <t>Retained Earnings Statements</t>
  </si>
  <si>
    <t>Retained Earnings 1/1</t>
  </si>
  <si>
    <t xml:space="preserve">    P Company</t>
  </si>
  <si>
    <t xml:space="preserve">    S Company</t>
  </si>
  <si>
    <t>Net Income</t>
  </si>
  <si>
    <t>Dividends Declared</t>
  </si>
  <si>
    <t>Retained Earnings to Balance Sheet</t>
  </si>
  <si>
    <t>Balance Sheet</t>
  </si>
  <si>
    <t>Cash</t>
  </si>
  <si>
    <t>Accounts Receivable (net)</t>
  </si>
  <si>
    <t>Inventory, 12/31</t>
  </si>
  <si>
    <t>Investment in S Company</t>
  </si>
  <si>
    <t>Property and Equipment (net)</t>
  </si>
  <si>
    <t>Goodwill</t>
  </si>
  <si>
    <t>Total</t>
  </si>
  <si>
    <t>Accounts Payable</t>
  </si>
  <si>
    <t>Other Liabilities</t>
  </si>
  <si>
    <t>Common Stock:</t>
  </si>
  <si>
    <t>Other Contributed Capital</t>
  </si>
  <si>
    <t>Retained Earnings</t>
  </si>
  <si>
    <t>NCI in Net Assets 12/31</t>
  </si>
  <si>
    <t>NCI in Net Assets 1/1</t>
  </si>
  <si>
    <t>Dr</t>
  </si>
  <si>
    <t>Cr</t>
  </si>
  <si>
    <t xml:space="preserve">   NCI</t>
  </si>
  <si>
    <t xml:space="preserve">        NCI</t>
  </si>
  <si>
    <t>= 20%*20,000</t>
  </si>
  <si>
    <t>=253,000+60,000</t>
  </si>
  <si>
    <t>-40,000-4,000</t>
  </si>
  <si>
    <t xml:space="preserve">        NCI Net Profit</t>
  </si>
  <si>
    <t xml:space="preserve">    NCI</t>
  </si>
  <si>
    <t xml:space="preserve">     NCI</t>
  </si>
  <si>
    <t>NCI in Net Asset 1/1</t>
  </si>
  <si>
    <t>31 December 2015 --&gt; the second year --&gt; cost method</t>
  </si>
  <si>
    <t>31 December 2014 --&gt; the first year --&gt; cost method</t>
  </si>
  <si>
    <t>Income from Investment in S Co.</t>
  </si>
  <si>
    <t>31 December 2014 --&gt; the first year --&gt; EQUITY METHOD YEAR OF ACQUISITION</t>
  </si>
  <si>
    <t>31 December 2015 --&gt; the second year --&gt; EQUITY METHOD AFTER YEAR OF ACQUISITION</t>
  </si>
  <si>
    <t>Current Assets</t>
  </si>
  <si>
    <t>Land</t>
  </si>
  <si>
    <t>Liabilities</t>
  </si>
  <si>
    <t>Notes:</t>
  </si>
  <si>
    <t>1.  R/E NCI = 20% x total profit from the beginning of</t>
  </si>
  <si>
    <t xml:space="preserve">     investment until the end of current year (85,000-40,000)</t>
  </si>
  <si>
    <t>2.  Increasing net asset NCI current year = 20% x current</t>
  </si>
  <si>
    <t xml:space="preserve">     year profit (40,000 - 15,000)</t>
  </si>
  <si>
    <t>`</t>
  </si>
  <si>
    <t>=165,000+24.000-8,000</t>
  </si>
  <si>
    <t xml:space="preserve">31 December 2014 --&gt; the first year --&gt;  INTERIM ACQUISITION COST METHOD </t>
  </si>
  <si>
    <t>FULL YEAR REPORTING</t>
  </si>
  <si>
    <t>S Co.</t>
  </si>
  <si>
    <t>NCI</t>
  </si>
  <si>
    <t xml:space="preserve">    NCI - Net increase of R/E</t>
  </si>
  <si>
    <t>Retained Earnings Statement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</si>
</sst>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sz val="12"/>
      <color theme="1"/>
      <name val="Arial"/>
      <family val="2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1">
    <xf numFmtId="0" fontId="0" fillId="0" borderId="0" xfId="0"/>
    <xf numFmtId="164" fontId="0" fillId="0" borderId="0" xfId="1" applyNumberFormat="1" applyFont="1"/>
    <xf numFmtId="164" fontId="0" fillId="0" borderId="0" xfId="0" applyNumberFormat="1"/>
    <xf numFmtId="0" fontId="2" fillId="0" borderId="0" xfId="0" applyFont="1"/>
    <xf numFmtId="164" fontId="2" fillId="0" borderId="0" xfId="1" applyNumberFormat="1" applyFont="1"/>
    <xf numFmtId="164" fontId="3" fillId="0" borderId="0" xfId="1" applyNumberFormat="1" applyFont="1"/>
    <xf numFmtId="164" fontId="2" fillId="0" borderId="0" xfId="0" applyNumberFormat="1" applyFont="1"/>
    <xf numFmtId="164" fontId="2" fillId="2" borderId="0" xfId="1" applyNumberFormat="1" applyFont="1" applyFill="1"/>
    <xf numFmtId="164" fontId="2" fillId="3" borderId="0" xfId="1" applyNumberFormat="1" applyFont="1" applyFill="1"/>
    <xf numFmtId="164" fontId="2" fillId="4" borderId="0" xfId="1" applyNumberFormat="1" applyFont="1" applyFill="1"/>
    <xf numFmtId="0" fontId="2" fillId="2" borderId="0" xfId="0" applyFont="1" applyFill="1"/>
    <xf numFmtId="164" fontId="2" fillId="6" borderId="0" xfId="1" applyNumberFormat="1" applyFont="1" applyFill="1"/>
    <xf numFmtId="164" fontId="2" fillId="0" borderId="0" xfId="1" quotePrefix="1" applyNumberFormat="1" applyFont="1"/>
    <xf numFmtId="0" fontId="0" fillId="2" borderId="0" xfId="0" applyFill="1"/>
    <xf numFmtId="164" fontId="3" fillId="2" borderId="0" xfId="1" applyNumberFormat="1" applyFont="1" applyFill="1"/>
    <xf numFmtId="3" fontId="2" fillId="0" borderId="0" xfId="0" applyNumberFormat="1" applyFont="1"/>
    <xf numFmtId="0" fontId="4" fillId="0" borderId="0" xfId="0" quotePrefix="1" applyFont="1"/>
    <xf numFmtId="3" fontId="2" fillId="4" borderId="0" xfId="0" applyNumberFormat="1" applyFont="1" applyFill="1"/>
    <xf numFmtId="3" fontId="2" fillId="5" borderId="0" xfId="0" applyNumberFormat="1" applyFont="1" applyFill="1"/>
    <xf numFmtId="3" fontId="2" fillId="0" borderId="0" xfId="0" applyNumberFormat="1" applyFont="1" applyFill="1"/>
    <xf numFmtId="164" fontId="2" fillId="0" borderId="0" xfId="1" applyNumberFormat="1" applyFont="1" applyAlignment="1">
      <alignment horizontal="left" indent="3"/>
    </xf>
    <xf numFmtId="0" fontId="0" fillId="0" borderId="0" xfId="0" applyFill="1"/>
    <xf numFmtId="164" fontId="5" fillId="2" borderId="0" xfId="1" quotePrefix="1" applyNumberFormat="1" applyFont="1" applyFill="1"/>
    <xf numFmtId="0" fontId="5" fillId="2" borderId="0" xfId="0" quotePrefix="1" applyFont="1" applyFill="1"/>
    <xf numFmtId="15" fontId="3" fillId="0" borderId="0" xfId="0" quotePrefix="1" applyNumberFormat="1" applyFont="1"/>
    <xf numFmtId="164" fontId="2" fillId="2" borderId="0" xfId="0" applyNumberFormat="1" applyFont="1" applyFill="1"/>
    <xf numFmtId="3" fontId="3" fillId="0" borderId="0" xfId="0" applyNumberFormat="1" applyFont="1"/>
    <xf numFmtId="164" fontId="2" fillId="0" borderId="0" xfId="1" applyNumberFormat="1" applyFont="1" applyFill="1"/>
    <xf numFmtId="15" fontId="3" fillId="0" borderId="0" xfId="0" quotePrefix="1" applyNumberFormat="1" applyFont="1" applyFill="1"/>
    <xf numFmtId="0" fontId="2" fillId="0" borderId="0" xfId="0" applyFont="1" applyFill="1"/>
    <xf numFmtId="164" fontId="3" fillId="0" borderId="0" xfId="1" applyNumberFormat="1" applyFont="1" applyFill="1"/>
    <xf numFmtId="164" fontId="2" fillId="0" borderId="0" xfId="1" quotePrefix="1" applyNumberFormat="1" applyFont="1" applyFill="1"/>
    <xf numFmtId="164" fontId="2" fillId="0" borderId="0" xfId="0" applyNumberFormat="1" applyFont="1" applyFill="1"/>
    <xf numFmtId="164" fontId="0" fillId="0" borderId="0" xfId="0" applyNumberFormat="1" applyFill="1"/>
    <xf numFmtId="0" fontId="6" fillId="0" borderId="0" xfId="0" applyFont="1"/>
    <xf numFmtId="164" fontId="6" fillId="0" borderId="0" xfId="1" applyNumberFormat="1" applyFont="1"/>
    <xf numFmtId="41" fontId="2" fillId="0" borderId="0" xfId="2" applyFont="1"/>
    <xf numFmtId="41" fontId="3" fillId="0" borderId="0" xfId="2" applyFont="1"/>
    <xf numFmtId="41" fontId="0" fillId="0" borderId="0" xfId="0" applyNumberFormat="1"/>
    <xf numFmtId="41" fontId="3" fillId="2" borderId="0" xfId="2" applyFont="1" applyFill="1"/>
    <xf numFmtId="41" fontId="2" fillId="2" borderId="0" xfId="2" applyFont="1" applyFill="1"/>
    <xf numFmtId="164" fontId="2" fillId="7" borderId="0" xfId="1" applyNumberFormat="1" applyFont="1" applyFill="1"/>
    <xf numFmtId="164" fontId="2" fillId="5" borderId="0" xfId="1" applyNumberFormat="1" applyFont="1" applyFill="1"/>
    <xf numFmtId="3" fontId="2" fillId="2" borderId="0" xfId="0" applyNumberFormat="1" applyFont="1" applyFill="1"/>
    <xf numFmtId="3" fontId="3" fillId="5" borderId="0" xfId="0" applyNumberFormat="1" applyFont="1" applyFill="1"/>
    <xf numFmtId="164" fontId="7" fillId="8" borderId="0" xfId="0" applyNumberFormat="1" applyFont="1" applyFill="1"/>
    <xf numFmtId="0" fontId="8" fillId="0" borderId="0" xfId="0" quotePrefix="1" applyFont="1" applyFill="1"/>
    <xf numFmtId="164" fontId="3" fillId="9" borderId="0" xfId="1" applyNumberFormat="1" applyFont="1" applyFill="1"/>
    <xf numFmtId="41" fontId="9" fillId="2" borderId="0" xfId="0" applyNumberFormat="1" applyFont="1" applyFill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533400</xdr:colOff>
      <xdr:row>28</xdr:row>
      <xdr:rowOff>247650</xdr:rowOff>
    </xdr:from>
    <xdr:to>
      <xdr:col>6</xdr:col>
      <xdr:colOff>28575</xdr:colOff>
      <xdr:row>30</xdr:row>
      <xdr:rowOff>142875</xdr:rowOff>
    </xdr:to>
    <xdr:cxnSp macro="">
      <xdr:nvCxnSpPr>
        <xdr:cNvPr id="4" name="Straight Arrow Connector 3"/>
        <xdr:cNvCxnSpPr/>
      </xdr:nvCxnSpPr>
      <xdr:spPr>
        <a:xfrm flipH="1" flipV="1">
          <a:off x="7315200" y="6677025"/>
          <a:ext cx="371475" cy="409575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topLeftCell="I36" workbookViewId="0">
      <selection activeCell="N52" sqref="N52"/>
    </sheetView>
  </sheetViews>
  <sheetFormatPr defaultRowHeight="18" x14ac:dyDescent="0.25"/>
  <cols>
    <col min="1" max="1" width="49.140625" style="3" customWidth="1"/>
    <col min="2" max="6" width="13.140625" style="3" bestFit="1" customWidth="1"/>
    <col min="7" max="7" width="13.140625" bestFit="1" customWidth="1"/>
    <col min="8" max="8" width="10.28515625" customWidth="1"/>
    <col min="10" max="10" width="51" style="3" customWidth="1"/>
    <col min="11" max="12" width="11.42578125" style="3" bestFit="1" customWidth="1"/>
    <col min="13" max="13" width="11.5703125" style="3" bestFit="1" customWidth="1"/>
    <col min="14" max="14" width="13.7109375" style="3" customWidth="1"/>
    <col min="15" max="15" width="14.85546875" style="3" bestFit="1" customWidth="1"/>
  </cols>
  <sheetData>
    <row r="1" spans="1:15" ht="20.25" x14ac:dyDescent="0.3">
      <c r="A1" s="24" t="s">
        <v>52</v>
      </c>
      <c r="J1" s="16" t="s">
        <v>51</v>
      </c>
    </row>
    <row r="2" spans="1:15" x14ac:dyDescent="0.25">
      <c r="B2" s="3" t="s">
        <v>0</v>
      </c>
      <c r="C2" s="3" t="s">
        <v>1</v>
      </c>
      <c r="D2" s="49" t="s">
        <v>2</v>
      </c>
      <c r="E2" s="49"/>
      <c r="F2" s="3" t="s">
        <v>3</v>
      </c>
      <c r="K2" s="3" t="s">
        <v>0</v>
      </c>
      <c r="L2" s="3" t="s">
        <v>1</v>
      </c>
      <c r="M2" s="49" t="s">
        <v>2</v>
      </c>
      <c r="N2" s="49"/>
      <c r="O2" s="3" t="s">
        <v>3</v>
      </c>
    </row>
    <row r="3" spans="1:15" x14ac:dyDescent="0.25">
      <c r="A3" s="3" t="s">
        <v>4</v>
      </c>
      <c r="D3" s="3" t="s">
        <v>40</v>
      </c>
      <c r="E3" s="3" t="s">
        <v>41</v>
      </c>
      <c r="F3" s="3" t="s">
        <v>5</v>
      </c>
      <c r="J3" s="3" t="s">
        <v>4</v>
      </c>
      <c r="M3" s="3" t="s">
        <v>40</v>
      </c>
      <c r="N3" s="3" t="s">
        <v>41</v>
      </c>
      <c r="O3" s="3" t="s">
        <v>5</v>
      </c>
    </row>
    <row r="4" spans="1:15" x14ac:dyDescent="0.25">
      <c r="A4" s="3" t="s">
        <v>6</v>
      </c>
      <c r="B4" s="4">
        <v>300000</v>
      </c>
      <c r="C4" s="4">
        <v>160000</v>
      </c>
      <c r="D4" s="4"/>
      <c r="E4" s="4"/>
      <c r="F4" s="4">
        <v>460000</v>
      </c>
      <c r="J4" s="3" t="s">
        <v>6</v>
      </c>
      <c r="K4" s="15">
        <v>350000</v>
      </c>
      <c r="L4" s="15">
        <v>190000</v>
      </c>
      <c r="O4" s="15">
        <f>SUM(K4:L4)</f>
        <v>540000</v>
      </c>
    </row>
    <row r="5" spans="1:15" x14ac:dyDescent="0.25">
      <c r="A5" s="3" t="s">
        <v>7</v>
      </c>
      <c r="B5" s="7">
        <v>8000</v>
      </c>
      <c r="C5" s="4"/>
      <c r="D5" s="7">
        <v>8000</v>
      </c>
      <c r="E5" s="4"/>
      <c r="F5" s="4"/>
      <c r="J5" s="3" t="s">
        <v>7</v>
      </c>
      <c r="K5" s="43">
        <v>12000</v>
      </c>
      <c r="M5" s="42">
        <v>12000</v>
      </c>
    </row>
    <row r="6" spans="1:15" x14ac:dyDescent="0.25">
      <c r="A6" s="3" t="s">
        <v>8</v>
      </c>
      <c r="B6" s="5">
        <f>SUM(B4:B5)</f>
        <v>308000</v>
      </c>
      <c r="C6" s="4">
        <v>160000</v>
      </c>
      <c r="D6" s="4">
        <v>8000</v>
      </c>
      <c r="E6" s="4"/>
      <c r="F6" s="4">
        <f>B6+C6-D6</f>
        <v>460000</v>
      </c>
      <c r="J6" s="3" t="s">
        <v>8</v>
      </c>
      <c r="K6" s="15">
        <f>SUM(K4:K5)</f>
        <v>362000</v>
      </c>
      <c r="L6" s="15">
        <v>190000</v>
      </c>
      <c r="M6" s="4">
        <v>12000</v>
      </c>
      <c r="O6" s="26">
        <f>K6+L6-M6</f>
        <v>540000</v>
      </c>
    </row>
    <row r="7" spans="1:15" x14ac:dyDescent="0.25">
      <c r="A7" s="3" t="s">
        <v>9</v>
      </c>
      <c r="B7" s="4"/>
      <c r="C7" s="4"/>
      <c r="D7" s="4"/>
      <c r="E7" s="4"/>
      <c r="F7" s="4"/>
      <c r="J7" s="3" t="s">
        <v>9</v>
      </c>
      <c r="K7" s="15">
        <v>200000</v>
      </c>
      <c r="L7" s="15">
        <v>94000</v>
      </c>
      <c r="O7" s="15">
        <v>294000</v>
      </c>
    </row>
    <row r="8" spans="1:15" x14ac:dyDescent="0.25">
      <c r="A8" s="3" t="s">
        <v>10</v>
      </c>
      <c r="B8" s="4">
        <v>56000</v>
      </c>
      <c r="C8" s="4">
        <v>32000</v>
      </c>
      <c r="D8" s="4"/>
      <c r="E8" s="4"/>
      <c r="F8" s="4">
        <v>88000</v>
      </c>
      <c r="J8" s="3" t="s">
        <v>13</v>
      </c>
      <c r="K8" s="15">
        <v>80000</v>
      </c>
      <c r="L8" s="15">
        <v>56000</v>
      </c>
      <c r="O8" s="15">
        <v>136000</v>
      </c>
    </row>
    <row r="9" spans="1:15" x14ac:dyDescent="0.25">
      <c r="A9" s="3" t="s">
        <v>11</v>
      </c>
      <c r="B9" s="4">
        <v>186000</v>
      </c>
      <c r="C9" s="4">
        <v>95000</v>
      </c>
      <c r="D9" s="4"/>
      <c r="E9" s="4"/>
      <c r="F9" s="4">
        <v>281000</v>
      </c>
      <c r="J9" s="3" t="s">
        <v>14</v>
      </c>
      <c r="K9" s="15">
        <f>SUM(K7:K8)</f>
        <v>280000</v>
      </c>
      <c r="L9" s="15">
        <f>SUM(L7:L8)</f>
        <v>150000</v>
      </c>
      <c r="O9" s="26">
        <f>SUM(O7:O8)</f>
        <v>430000</v>
      </c>
    </row>
    <row r="10" spans="1:15" x14ac:dyDescent="0.25">
      <c r="B10" s="5">
        <f>SUM(B8:B9)</f>
        <v>242000</v>
      </c>
      <c r="C10" s="4">
        <v>127000</v>
      </c>
      <c r="D10" s="4"/>
      <c r="E10" s="4"/>
      <c r="F10" s="4">
        <v>369000</v>
      </c>
      <c r="J10" s="3" t="s">
        <v>15</v>
      </c>
      <c r="K10" s="43">
        <f>K6-K9</f>
        <v>82000</v>
      </c>
      <c r="L10" s="18">
        <f>L6-L9</f>
        <v>40000</v>
      </c>
      <c r="M10" s="4">
        <v>12000</v>
      </c>
      <c r="O10" s="26">
        <f>O6-O9</f>
        <v>110000</v>
      </c>
    </row>
    <row r="11" spans="1:15" x14ac:dyDescent="0.25">
      <c r="A11" s="3" t="s">
        <v>12</v>
      </c>
      <c r="B11" s="4">
        <v>67000</v>
      </c>
      <c r="C11" s="4">
        <v>43000</v>
      </c>
      <c r="D11" s="4"/>
      <c r="E11" s="4"/>
      <c r="F11" s="4">
        <v>110000</v>
      </c>
      <c r="J11" s="3" t="s">
        <v>16</v>
      </c>
      <c r="M11" s="4">
        <f>20%*40000</f>
        <v>8000</v>
      </c>
      <c r="O11" s="15">
        <v>-8000</v>
      </c>
    </row>
    <row r="12" spans="1:15" x14ac:dyDescent="0.25">
      <c r="A12" s="3" t="s">
        <v>9</v>
      </c>
      <c r="B12" s="5">
        <f>B10-B11</f>
        <v>175000</v>
      </c>
      <c r="C12" s="4">
        <v>84000</v>
      </c>
      <c r="D12" s="4"/>
      <c r="E12" s="4"/>
      <c r="F12" s="4">
        <v>259000</v>
      </c>
      <c r="J12" s="3" t="s">
        <v>17</v>
      </c>
      <c r="K12" s="15">
        <f>K10</f>
        <v>82000</v>
      </c>
      <c r="L12" s="15">
        <f>L10</f>
        <v>40000</v>
      </c>
      <c r="M12" s="18">
        <f>SUM(M10:M11)</f>
        <v>20000</v>
      </c>
      <c r="O12" s="26">
        <v>102000</v>
      </c>
    </row>
    <row r="13" spans="1:15" x14ac:dyDescent="0.25">
      <c r="A13" s="3" t="s">
        <v>13</v>
      </c>
      <c r="B13" s="4">
        <v>70000</v>
      </c>
      <c r="C13" s="4">
        <v>46000</v>
      </c>
      <c r="D13" s="4"/>
      <c r="E13" s="4"/>
      <c r="F13" s="4">
        <v>116000</v>
      </c>
      <c r="O13" s="15"/>
    </row>
    <row r="14" spans="1:15" x14ac:dyDescent="0.25">
      <c r="A14" s="3" t="s">
        <v>14</v>
      </c>
      <c r="B14" s="4">
        <f>SUM(B12:B13)</f>
        <v>245000</v>
      </c>
      <c r="C14" s="4">
        <v>130000</v>
      </c>
      <c r="D14" s="4"/>
      <c r="E14" s="4"/>
      <c r="F14" s="4">
        <v>375000</v>
      </c>
      <c r="J14" s="3" t="s">
        <v>18</v>
      </c>
    </row>
    <row r="15" spans="1:15" x14ac:dyDescent="0.25">
      <c r="A15" s="3" t="s">
        <v>15</v>
      </c>
      <c r="B15" s="7">
        <f>B6-B14</f>
        <v>63000</v>
      </c>
      <c r="C15" s="9">
        <v>30000</v>
      </c>
      <c r="D15" s="7">
        <v>8000</v>
      </c>
      <c r="F15" s="4">
        <f>B15+C15-D15</f>
        <v>85000</v>
      </c>
      <c r="G15" s="2"/>
      <c r="J15" s="3" t="s">
        <v>19</v>
      </c>
    </row>
    <row r="16" spans="1:15" x14ac:dyDescent="0.25">
      <c r="A16" s="10" t="s">
        <v>16</v>
      </c>
      <c r="B16" s="4"/>
      <c r="C16" s="4"/>
      <c r="D16" s="9">
        <f>20%*30000</f>
        <v>6000</v>
      </c>
      <c r="E16" s="4"/>
      <c r="F16" s="7">
        <v>-6000</v>
      </c>
      <c r="J16" s="3" t="s">
        <v>20</v>
      </c>
      <c r="K16" s="17">
        <v>253000</v>
      </c>
      <c r="M16" s="20"/>
      <c r="N16" s="19">
        <f>80%*(60000-40000)</f>
        <v>16000</v>
      </c>
      <c r="O16" s="15">
        <f>K16+N16</f>
        <v>269000</v>
      </c>
    </row>
    <row r="17" spans="1:16" x14ac:dyDescent="0.25">
      <c r="A17" s="3" t="s">
        <v>17</v>
      </c>
      <c r="B17" s="4">
        <f>B15</f>
        <v>63000</v>
      </c>
      <c r="C17" s="4">
        <v>30000</v>
      </c>
      <c r="D17" s="4">
        <v>14000</v>
      </c>
      <c r="E17" s="4"/>
      <c r="F17" s="4">
        <v>79000</v>
      </c>
      <c r="G17" s="2"/>
      <c r="J17" s="3" t="s">
        <v>21</v>
      </c>
      <c r="L17" s="17">
        <v>60000</v>
      </c>
      <c r="M17" s="4">
        <v>60000</v>
      </c>
    </row>
    <row r="18" spans="1:16" x14ac:dyDescent="0.25">
      <c r="B18" s="4"/>
      <c r="C18" s="27"/>
      <c r="D18" s="4"/>
      <c r="E18" s="4"/>
      <c r="F18" s="4"/>
      <c r="J18" s="3" t="s">
        <v>22</v>
      </c>
      <c r="K18" s="15">
        <f>K12</f>
        <v>82000</v>
      </c>
      <c r="L18" s="15">
        <v>40000</v>
      </c>
      <c r="M18" s="4">
        <v>12000</v>
      </c>
      <c r="O18" s="15">
        <f>K18+L18-M18-M19</f>
        <v>102000</v>
      </c>
    </row>
    <row r="19" spans="1:16" x14ac:dyDescent="0.25">
      <c r="A19" s="10" t="s">
        <v>18</v>
      </c>
      <c r="B19" s="4"/>
      <c r="C19" s="4"/>
      <c r="E19" s="4"/>
      <c r="F19" s="4"/>
      <c r="J19" s="3" t="s">
        <v>48</v>
      </c>
      <c r="M19" s="4">
        <f>L18*20%</f>
        <v>8000</v>
      </c>
      <c r="O19" s="4"/>
    </row>
    <row r="20" spans="1:16" x14ac:dyDescent="0.25">
      <c r="A20" s="3" t="s">
        <v>19</v>
      </c>
      <c r="B20" s="4"/>
      <c r="C20" s="4"/>
      <c r="D20" s="4"/>
      <c r="E20" s="4"/>
      <c r="F20" s="4"/>
      <c r="J20" s="3" t="s">
        <v>23</v>
      </c>
    </row>
    <row r="21" spans="1:16" x14ac:dyDescent="0.25">
      <c r="A21" s="3" t="s">
        <v>20</v>
      </c>
      <c r="B21" s="4">
        <v>210000</v>
      </c>
      <c r="C21" s="4"/>
      <c r="D21" s="4"/>
      <c r="E21" s="4"/>
      <c r="F21" s="4">
        <v>210000</v>
      </c>
      <c r="J21" s="3" t="s">
        <v>20</v>
      </c>
      <c r="K21" s="15">
        <v>-30000</v>
      </c>
      <c r="O21" s="15">
        <f>K21</f>
        <v>-30000</v>
      </c>
    </row>
    <row r="22" spans="1:16" x14ac:dyDescent="0.25">
      <c r="A22" s="3" t="s">
        <v>21</v>
      </c>
      <c r="B22" s="4"/>
      <c r="C22" s="41">
        <v>40000</v>
      </c>
      <c r="D22" s="7">
        <v>40000</v>
      </c>
      <c r="E22" s="4"/>
      <c r="F22" s="7">
        <v>0</v>
      </c>
      <c r="J22" s="3" t="s">
        <v>21</v>
      </c>
      <c r="L22" s="15">
        <v>-15000</v>
      </c>
      <c r="N22" s="15">
        <f>-L22*80%</f>
        <v>12000</v>
      </c>
    </row>
    <row r="23" spans="1:16" x14ac:dyDescent="0.25">
      <c r="A23" s="3" t="s">
        <v>22</v>
      </c>
      <c r="B23" s="4">
        <v>63000</v>
      </c>
      <c r="C23" s="4">
        <v>30000</v>
      </c>
      <c r="D23" s="7">
        <v>8000</v>
      </c>
      <c r="E23" s="4"/>
      <c r="F23" s="4">
        <f>B23+C23-D23-D24</f>
        <v>79000</v>
      </c>
      <c r="J23" s="3" t="s">
        <v>49</v>
      </c>
      <c r="N23" s="15">
        <f>-L22*20%</f>
        <v>3000</v>
      </c>
    </row>
    <row r="24" spans="1:16" x14ac:dyDescent="0.25">
      <c r="A24" s="3" t="s">
        <v>42</v>
      </c>
      <c r="B24" s="4"/>
      <c r="C24" s="4"/>
      <c r="D24" s="7">
        <v>6000</v>
      </c>
      <c r="E24" s="4"/>
      <c r="F24" s="4"/>
      <c r="J24" s="3" t="s">
        <v>24</v>
      </c>
      <c r="K24" s="15">
        <f>SUM(K16:K23)</f>
        <v>305000</v>
      </c>
      <c r="L24" s="15">
        <f>SUM(L16:L23)</f>
        <v>85000</v>
      </c>
      <c r="M24" s="4">
        <v>40000</v>
      </c>
      <c r="N24" s="15"/>
      <c r="O24" s="15">
        <f>SUM(O16:O23)</f>
        <v>341000</v>
      </c>
      <c r="P24" s="2"/>
    </row>
    <row r="25" spans="1:16" x14ac:dyDescent="0.25">
      <c r="A25" s="3" t="s">
        <v>23</v>
      </c>
      <c r="B25" s="4"/>
      <c r="C25" s="4"/>
      <c r="D25" s="4"/>
      <c r="E25" s="4"/>
      <c r="F25" s="4"/>
      <c r="J25" s="3" t="s">
        <v>48</v>
      </c>
      <c r="M25" s="4">
        <f>20%*(L24-40000)</f>
        <v>9000</v>
      </c>
      <c r="N25" s="15"/>
    </row>
    <row r="26" spans="1:16" x14ac:dyDescent="0.25">
      <c r="A26" s="3" t="s">
        <v>20</v>
      </c>
      <c r="B26" s="7">
        <v>-20000</v>
      </c>
      <c r="C26" s="4"/>
      <c r="D26" s="4"/>
      <c r="E26" s="4"/>
      <c r="F26" s="7">
        <v>-20000</v>
      </c>
      <c r="J26" s="3" t="s">
        <v>25</v>
      </c>
      <c r="N26" s="15"/>
    </row>
    <row r="27" spans="1:16" x14ac:dyDescent="0.25">
      <c r="A27" s="3" t="s">
        <v>21</v>
      </c>
      <c r="B27" s="4"/>
      <c r="C27" s="8">
        <v>-10000</v>
      </c>
      <c r="D27" s="4"/>
      <c r="E27" s="8">
        <v>8000</v>
      </c>
      <c r="F27" s="4"/>
      <c r="J27" s="3" t="s">
        <v>26</v>
      </c>
      <c r="K27" s="15">
        <v>78000</v>
      </c>
      <c r="L27" s="15">
        <v>36000</v>
      </c>
      <c r="O27" s="15">
        <f>K27+L27</f>
        <v>114000</v>
      </c>
    </row>
    <row r="28" spans="1:16" x14ac:dyDescent="0.25">
      <c r="A28" s="3" t="s">
        <v>43</v>
      </c>
      <c r="B28" s="4"/>
      <c r="C28" s="4"/>
      <c r="D28" s="4"/>
      <c r="E28" s="8">
        <v>2000</v>
      </c>
      <c r="F28" s="4"/>
      <c r="G28" s="2">
        <f>SUM(F21:F28)</f>
        <v>269000</v>
      </c>
      <c r="I28" s="21"/>
      <c r="J28" s="3" t="s">
        <v>27</v>
      </c>
      <c r="K28" s="15">
        <v>71000</v>
      </c>
      <c r="L28" s="15">
        <v>33000</v>
      </c>
      <c r="O28" s="15">
        <f t="shared" ref="O28:O29" si="0">K28+L28</f>
        <v>104000</v>
      </c>
    </row>
    <row r="29" spans="1:16" ht="20.25" x14ac:dyDescent="0.3">
      <c r="A29" s="10" t="s">
        <v>24</v>
      </c>
      <c r="B29" s="9">
        <v>253000</v>
      </c>
      <c r="C29" s="9">
        <v>60000</v>
      </c>
      <c r="D29" s="7">
        <v>40000</v>
      </c>
      <c r="E29" s="4"/>
      <c r="F29" s="7">
        <f>B29+C29-D29-D30</f>
        <v>269000</v>
      </c>
      <c r="G29" s="22" t="s">
        <v>45</v>
      </c>
      <c r="H29" s="13"/>
      <c r="I29" s="21"/>
      <c r="J29" s="3" t="s">
        <v>28</v>
      </c>
      <c r="K29" s="15">
        <v>82000</v>
      </c>
      <c r="L29" s="3">
        <v>39000</v>
      </c>
      <c r="O29" s="15">
        <f t="shared" si="0"/>
        <v>121000</v>
      </c>
    </row>
    <row r="30" spans="1:16" ht="20.25" x14ac:dyDescent="0.3">
      <c r="A30" s="3" t="s">
        <v>47</v>
      </c>
      <c r="B30" s="4"/>
      <c r="C30" s="4"/>
      <c r="D30" s="7">
        <v>4000</v>
      </c>
      <c r="E30" s="12" t="s">
        <v>44</v>
      </c>
      <c r="F30" s="4"/>
      <c r="G30" s="23" t="s">
        <v>46</v>
      </c>
      <c r="H30" s="13"/>
      <c r="I30" s="21"/>
      <c r="J30" s="3" t="s">
        <v>29</v>
      </c>
      <c r="K30" s="15">
        <v>165000</v>
      </c>
      <c r="M30" s="15"/>
      <c r="N30" s="15">
        <f>K30</f>
        <v>165000</v>
      </c>
    </row>
    <row r="31" spans="1:16" x14ac:dyDescent="0.25">
      <c r="A31" s="3" t="s">
        <v>25</v>
      </c>
      <c r="B31" s="4"/>
      <c r="C31" s="4"/>
      <c r="D31" s="4"/>
      <c r="E31" s="4"/>
      <c r="F31" s="4"/>
      <c r="G31" s="25">
        <f>B29+C29-D29-D30</f>
        <v>269000</v>
      </c>
      <c r="J31" s="3" t="s">
        <v>30</v>
      </c>
      <c r="K31" s="15">
        <v>245000</v>
      </c>
      <c r="L31" s="15">
        <v>185000</v>
      </c>
      <c r="O31" s="15">
        <f>K31+L31</f>
        <v>430000</v>
      </c>
    </row>
    <row r="32" spans="1:16" x14ac:dyDescent="0.25">
      <c r="A32" s="3" t="s">
        <v>26</v>
      </c>
      <c r="B32" s="11">
        <v>79000</v>
      </c>
      <c r="C32" s="11">
        <v>18000</v>
      </c>
      <c r="D32" s="4"/>
      <c r="E32" s="4"/>
      <c r="F32" s="4">
        <f>B32+C32</f>
        <v>97000</v>
      </c>
      <c r="G32" s="2"/>
      <c r="J32" s="3" t="s">
        <v>31</v>
      </c>
      <c r="K32" s="15">
        <v>35000</v>
      </c>
      <c r="L32" s="15">
        <v>17000</v>
      </c>
      <c r="M32" s="15">
        <v>16250</v>
      </c>
      <c r="O32" s="15">
        <f>K32+L32+M32</f>
        <v>68250</v>
      </c>
    </row>
    <row r="33" spans="1:15" x14ac:dyDescent="0.25">
      <c r="A33" s="3" t="s">
        <v>27</v>
      </c>
      <c r="B33" s="11">
        <v>64000</v>
      </c>
      <c r="C33" s="11">
        <v>28000</v>
      </c>
      <c r="D33" s="4"/>
      <c r="E33" s="4"/>
      <c r="F33" s="4">
        <f>B33+C33</f>
        <v>92000</v>
      </c>
      <c r="G33" s="1"/>
      <c r="J33" s="3" t="s">
        <v>32</v>
      </c>
      <c r="K33" s="26">
        <f>SUM(K27:K32)</f>
        <v>676000</v>
      </c>
      <c r="L33" s="26">
        <f>SUM(L27:L32)</f>
        <v>310000</v>
      </c>
      <c r="O33" s="44">
        <f>SUM(O27:O32)</f>
        <v>837250</v>
      </c>
    </row>
    <row r="34" spans="1:15" x14ac:dyDescent="0.25">
      <c r="A34" s="3" t="s">
        <v>28</v>
      </c>
      <c r="B34" s="11">
        <v>67000</v>
      </c>
      <c r="C34" s="11">
        <v>43000</v>
      </c>
      <c r="D34" s="4"/>
      <c r="E34" s="4"/>
      <c r="F34" s="4">
        <f>B34+C34</f>
        <v>110000</v>
      </c>
      <c r="J34" s="3" t="s">
        <v>33</v>
      </c>
      <c r="K34" s="15">
        <v>61000</v>
      </c>
      <c r="L34" s="15">
        <v>30000</v>
      </c>
      <c r="O34" s="15">
        <v>91000</v>
      </c>
    </row>
    <row r="35" spans="1:15" x14ac:dyDescent="0.25">
      <c r="A35" s="3" t="s">
        <v>29</v>
      </c>
      <c r="B35" s="4">
        <v>165000</v>
      </c>
      <c r="C35" s="4"/>
      <c r="D35" s="4"/>
      <c r="E35" s="7">
        <v>165000</v>
      </c>
      <c r="F35" s="4">
        <v>0</v>
      </c>
      <c r="J35" s="3" t="s">
        <v>34</v>
      </c>
      <c r="K35" s="15">
        <v>70000</v>
      </c>
      <c r="L35" s="15">
        <v>45000</v>
      </c>
      <c r="O35" s="15">
        <v>115000</v>
      </c>
    </row>
    <row r="36" spans="1:15" x14ac:dyDescent="0.25">
      <c r="A36" s="3" t="s">
        <v>30</v>
      </c>
      <c r="B36" s="11">
        <v>180000</v>
      </c>
      <c r="C36" s="11">
        <v>165000</v>
      </c>
      <c r="D36" s="4"/>
      <c r="E36" s="4"/>
      <c r="F36" s="4">
        <v>345000</v>
      </c>
      <c r="J36" s="3" t="s">
        <v>35</v>
      </c>
    </row>
    <row r="37" spans="1:15" x14ac:dyDescent="0.25">
      <c r="A37" s="3" t="s">
        <v>31</v>
      </c>
      <c r="B37" s="11">
        <v>35000</v>
      </c>
      <c r="C37" s="11">
        <v>17000</v>
      </c>
      <c r="D37" s="41">
        <v>16250</v>
      </c>
      <c r="E37" s="4"/>
      <c r="F37" s="4">
        <v>68250</v>
      </c>
      <c r="J37" s="3" t="s">
        <v>20</v>
      </c>
      <c r="K37" s="15">
        <v>200000</v>
      </c>
      <c r="O37" s="15">
        <v>200000</v>
      </c>
    </row>
    <row r="38" spans="1:15" x14ac:dyDescent="0.25">
      <c r="A38" s="3" t="s">
        <v>32</v>
      </c>
      <c r="B38" s="5">
        <v>590000</v>
      </c>
      <c r="C38" s="5">
        <v>271000</v>
      </c>
      <c r="D38" s="4"/>
      <c r="E38" s="4"/>
      <c r="F38" s="14">
        <f>SUM(F32:F37)</f>
        <v>712250</v>
      </c>
      <c r="J38" s="3" t="s">
        <v>21</v>
      </c>
      <c r="L38" s="15">
        <v>100000</v>
      </c>
      <c r="M38" s="15">
        <v>100000</v>
      </c>
      <c r="O38" s="3">
        <v>0</v>
      </c>
    </row>
    <row r="39" spans="1:15" x14ac:dyDescent="0.25">
      <c r="A39" s="3" t="s">
        <v>33</v>
      </c>
      <c r="B39" s="4">
        <v>35000</v>
      </c>
      <c r="C39" s="4">
        <v>24000</v>
      </c>
      <c r="D39" s="4"/>
      <c r="E39" s="4"/>
      <c r="F39" s="4">
        <v>59000</v>
      </c>
      <c r="J39" s="3" t="s">
        <v>36</v>
      </c>
    </row>
    <row r="40" spans="1:15" x14ac:dyDescent="0.25">
      <c r="A40" s="3" t="s">
        <v>34</v>
      </c>
      <c r="B40" s="4">
        <v>62000</v>
      </c>
      <c r="C40" s="4">
        <v>37000</v>
      </c>
      <c r="D40" s="4"/>
      <c r="E40" s="4"/>
      <c r="F40" s="4">
        <v>99000</v>
      </c>
      <c r="J40" s="3" t="s">
        <v>20</v>
      </c>
      <c r="K40" s="15">
        <v>40000</v>
      </c>
      <c r="O40" s="15">
        <v>40000</v>
      </c>
    </row>
    <row r="41" spans="1:15" x14ac:dyDescent="0.25">
      <c r="A41" s="3" t="s">
        <v>35</v>
      </c>
      <c r="B41" s="4"/>
      <c r="C41" s="4"/>
      <c r="D41" s="4"/>
      <c r="E41" s="4"/>
      <c r="F41" s="4"/>
      <c r="J41" s="3" t="s">
        <v>21</v>
      </c>
      <c r="L41" s="15">
        <v>50000</v>
      </c>
      <c r="M41" s="15">
        <v>50000</v>
      </c>
    </row>
    <row r="42" spans="1:15" x14ac:dyDescent="0.25">
      <c r="A42" s="3" t="s">
        <v>20</v>
      </c>
      <c r="B42" s="4">
        <v>200000</v>
      </c>
      <c r="C42" s="4"/>
      <c r="D42" s="4"/>
      <c r="E42" s="4"/>
      <c r="F42" s="4">
        <v>200000</v>
      </c>
      <c r="J42" s="3" t="s">
        <v>37</v>
      </c>
      <c r="K42" s="15">
        <f>K24</f>
        <v>305000</v>
      </c>
      <c r="L42" s="15">
        <f>L24</f>
        <v>85000</v>
      </c>
      <c r="M42" s="15">
        <v>40000</v>
      </c>
      <c r="O42" s="15">
        <f>K42+L42-M42-M43</f>
        <v>341000</v>
      </c>
    </row>
    <row r="43" spans="1:15" x14ac:dyDescent="0.25">
      <c r="A43" s="3" t="s">
        <v>21</v>
      </c>
      <c r="B43" s="4"/>
      <c r="C43" s="4">
        <v>100000</v>
      </c>
      <c r="D43" s="7">
        <v>100000</v>
      </c>
      <c r="E43" s="4"/>
      <c r="F43" s="4">
        <v>0</v>
      </c>
      <c r="J43" s="3" t="s">
        <v>48</v>
      </c>
      <c r="M43" s="15">
        <f>20%*(L42-40000)</f>
        <v>9000</v>
      </c>
    </row>
    <row r="44" spans="1:15" x14ac:dyDescent="0.25">
      <c r="A44" s="3" t="s">
        <v>36</v>
      </c>
      <c r="B44" s="4"/>
      <c r="C44" s="4"/>
      <c r="D44" s="4"/>
      <c r="E44" s="4"/>
      <c r="F44" s="4"/>
      <c r="J44" s="3" t="s">
        <v>50</v>
      </c>
      <c r="N44" s="17">
        <v>45250</v>
      </c>
    </row>
    <row r="45" spans="1:15" x14ac:dyDescent="0.25">
      <c r="A45" s="3" t="s">
        <v>20</v>
      </c>
      <c r="B45" s="4">
        <v>40000</v>
      </c>
      <c r="C45" s="4"/>
      <c r="D45" s="4"/>
      <c r="E45" s="4"/>
      <c r="F45" s="4">
        <v>40000</v>
      </c>
      <c r="J45" s="3" t="s">
        <v>38</v>
      </c>
      <c r="N45" s="15">
        <f>20%*25000</f>
        <v>5000</v>
      </c>
      <c r="O45" s="15">
        <f>SUM(N44:N45)</f>
        <v>50250</v>
      </c>
    </row>
    <row r="46" spans="1:15" x14ac:dyDescent="0.25">
      <c r="A46" s="3" t="s">
        <v>21</v>
      </c>
      <c r="B46" s="4"/>
      <c r="C46" s="4">
        <v>50000</v>
      </c>
      <c r="D46" s="7">
        <v>50000</v>
      </c>
      <c r="E46" s="4"/>
      <c r="F46" s="4"/>
      <c r="J46" s="3" t="s">
        <v>32</v>
      </c>
      <c r="K46" s="26">
        <f>SUM(K34:K45)</f>
        <v>676000</v>
      </c>
      <c r="L46" s="26">
        <f>SUM(L34:L45)</f>
        <v>310000</v>
      </c>
      <c r="M46" s="15">
        <f>SUM(M27:M45)</f>
        <v>215250</v>
      </c>
      <c r="N46" s="15">
        <f>SUM(N27:N45)</f>
        <v>215250</v>
      </c>
      <c r="O46" s="18">
        <f>SUM(O34:O45)</f>
        <v>837250</v>
      </c>
    </row>
    <row r="47" spans="1:15" x14ac:dyDescent="0.25">
      <c r="A47" s="3" t="s">
        <v>37</v>
      </c>
      <c r="B47" s="4">
        <v>253000</v>
      </c>
      <c r="C47" s="4">
        <v>60000</v>
      </c>
      <c r="D47" s="7">
        <v>40000</v>
      </c>
      <c r="E47" s="4"/>
      <c r="F47" s="4" t="e">
        <f>B47+C47-D47-#REF!</f>
        <v>#REF!</v>
      </c>
      <c r="K47" s="15"/>
      <c r="M47" s="15"/>
    </row>
    <row r="48" spans="1:15" x14ac:dyDescent="0.25">
      <c r="A48" s="3" t="s">
        <v>39</v>
      </c>
      <c r="E48" s="7">
        <v>41250</v>
      </c>
      <c r="K48" s="3" t="s">
        <v>59</v>
      </c>
    </row>
    <row r="49" spans="1:11" x14ac:dyDescent="0.25">
      <c r="A49" s="3" t="s">
        <v>38</v>
      </c>
      <c r="B49" s="4"/>
      <c r="C49" s="4"/>
      <c r="D49" s="4"/>
      <c r="E49" s="7">
        <v>4000</v>
      </c>
      <c r="F49" s="9">
        <v>45250</v>
      </c>
      <c r="K49" s="3" t="s">
        <v>60</v>
      </c>
    </row>
    <row r="50" spans="1:11" x14ac:dyDescent="0.25">
      <c r="A50" s="3" t="s">
        <v>32</v>
      </c>
      <c r="B50" s="4">
        <v>590000</v>
      </c>
      <c r="C50" s="4">
        <v>271000</v>
      </c>
      <c r="D50" s="9">
        <f>SUM(D32:D49)</f>
        <v>206250</v>
      </c>
      <c r="E50" s="9">
        <f>SUM(E32:E49)</f>
        <v>210250</v>
      </c>
      <c r="F50" s="14" t="e">
        <f>SUM(F39:F49)</f>
        <v>#REF!</v>
      </c>
      <c r="K50" s="3" t="s">
        <v>61</v>
      </c>
    </row>
    <row r="51" spans="1:11" x14ac:dyDescent="0.25">
      <c r="D51" s="6"/>
      <c r="K51" s="3" t="s">
        <v>62</v>
      </c>
    </row>
    <row r="52" spans="1:11" x14ac:dyDescent="0.25">
      <c r="D52" s="6"/>
      <c r="K52" s="3" t="s">
        <v>63</v>
      </c>
    </row>
    <row r="53" spans="1:11" x14ac:dyDescent="0.25">
      <c r="K53" s="3" t="s">
        <v>64</v>
      </c>
    </row>
  </sheetData>
  <mergeCells count="2">
    <mergeCell ref="D2:E2"/>
    <mergeCell ref="M2:N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topLeftCell="H36" workbookViewId="0">
      <selection activeCell="L50" sqref="L50"/>
    </sheetView>
  </sheetViews>
  <sheetFormatPr defaultRowHeight="18" x14ac:dyDescent="0.25"/>
  <cols>
    <col min="1" max="1" width="49.140625" style="29" customWidth="1"/>
    <col min="2" max="6" width="13.140625" style="29" bestFit="1" customWidth="1"/>
    <col min="7" max="7" width="14.5703125" style="21" bestFit="1" customWidth="1"/>
    <col min="9" max="9" width="46.140625" style="34" customWidth="1"/>
    <col min="10" max="11" width="13.140625" style="35" bestFit="1" customWidth="1"/>
    <col min="12" max="12" width="17.7109375" style="35" bestFit="1" customWidth="1"/>
    <col min="13" max="13" width="13.42578125" style="35" customWidth="1"/>
    <col min="14" max="14" width="13.140625" style="35" bestFit="1" customWidth="1"/>
  </cols>
  <sheetData>
    <row r="1" spans="1:14" x14ac:dyDescent="0.25">
      <c r="A1" s="28" t="s">
        <v>54</v>
      </c>
      <c r="I1" s="34" t="s">
        <v>55</v>
      </c>
    </row>
    <row r="2" spans="1:14" x14ac:dyDescent="0.25">
      <c r="B2" s="29" t="s">
        <v>0</v>
      </c>
      <c r="C2" s="29" t="s">
        <v>1</v>
      </c>
      <c r="D2" s="50" t="s">
        <v>2</v>
      </c>
      <c r="E2" s="50"/>
      <c r="F2" s="29" t="s">
        <v>3</v>
      </c>
      <c r="I2" s="3"/>
      <c r="J2" s="4" t="s">
        <v>0</v>
      </c>
      <c r="K2" s="4" t="s">
        <v>1</v>
      </c>
      <c r="L2" s="4" t="s">
        <v>2</v>
      </c>
      <c r="M2" s="4"/>
      <c r="N2" s="4" t="s">
        <v>3</v>
      </c>
    </row>
    <row r="3" spans="1:14" x14ac:dyDescent="0.25">
      <c r="A3" s="10" t="s">
        <v>4</v>
      </c>
      <c r="D3" s="29" t="s">
        <v>40</v>
      </c>
      <c r="E3" s="29" t="s">
        <v>41</v>
      </c>
      <c r="F3" s="29" t="s">
        <v>5</v>
      </c>
      <c r="I3" s="3" t="s">
        <v>4</v>
      </c>
      <c r="J3" s="4"/>
      <c r="K3" s="4"/>
      <c r="L3" s="4" t="s">
        <v>40</v>
      </c>
      <c r="M3" s="4" t="s">
        <v>41</v>
      </c>
      <c r="N3" s="4" t="s">
        <v>5</v>
      </c>
    </row>
    <row r="4" spans="1:14" x14ac:dyDescent="0.25">
      <c r="A4" s="29" t="s">
        <v>6</v>
      </c>
      <c r="B4" s="27">
        <v>300000</v>
      </c>
      <c r="C4" s="27">
        <v>160000</v>
      </c>
      <c r="D4" s="27"/>
      <c r="E4" s="27"/>
      <c r="F4" s="27">
        <v>460000</v>
      </c>
      <c r="I4" s="3" t="s">
        <v>6</v>
      </c>
      <c r="J4" s="4">
        <v>350000</v>
      </c>
      <c r="K4" s="4">
        <v>190000</v>
      </c>
      <c r="L4" s="4"/>
      <c r="M4" s="4"/>
      <c r="N4" s="4">
        <f>SUM(J4:K4)</f>
        <v>540000</v>
      </c>
    </row>
    <row r="5" spans="1:14" x14ac:dyDescent="0.25">
      <c r="A5" s="29" t="s">
        <v>53</v>
      </c>
      <c r="B5" s="27">
        <v>24000</v>
      </c>
      <c r="C5" s="27"/>
      <c r="D5" s="7">
        <v>24000</v>
      </c>
      <c r="E5" s="27"/>
      <c r="F5" s="27"/>
      <c r="I5" s="3" t="s">
        <v>53</v>
      </c>
      <c r="J5" s="4">
        <v>32000</v>
      </c>
      <c r="K5" s="4"/>
      <c r="L5" s="7">
        <f>80%*40000</f>
        <v>32000</v>
      </c>
      <c r="M5" s="4"/>
      <c r="N5" s="4"/>
    </row>
    <row r="6" spans="1:14" x14ac:dyDescent="0.25">
      <c r="A6" s="29" t="s">
        <v>8</v>
      </c>
      <c r="B6" s="30">
        <f>SUM(B4:B5)</f>
        <v>324000</v>
      </c>
      <c r="C6" s="30">
        <v>160000</v>
      </c>
      <c r="D6" s="27">
        <v>24000</v>
      </c>
      <c r="E6" s="27"/>
      <c r="F6" s="27">
        <f>B6+C6-D6</f>
        <v>460000</v>
      </c>
      <c r="I6" s="3" t="s">
        <v>8</v>
      </c>
      <c r="J6" s="4">
        <f>SUM(J4:J5)</f>
        <v>382000</v>
      </c>
      <c r="K6" s="4">
        <f>SUM(K4:K5)</f>
        <v>190000</v>
      </c>
      <c r="L6" s="7">
        <f>80%*40000</f>
        <v>32000</v>
      </c>
      <c r="M6" s="4"/>
      <c r="N6" s="4">
        <f>J6+K6-L6</f>
        <v>540000</v>
      </c>
    </row>
    <row r="7" spans="1:14" x14ac:dyDescent="0.25">
      <c r="A7" s="29" t="s">
        <v>9</v>
      </c>
      <c r="B7" s="27">
        <v>175000</v>
      </c>
      <c r="C7" s="27">
        <v>84000</v>
      </c>
      <c r="D7" s="27"/>
      <c r="E7" s="27"/>
      <c r="F7" s="27">
        <v>259000</v>
      </c>
      <c r="I7" s="3" t="s">
        <v>9</v>
      </c>
      <c r="J7" s="4">
        <v>200000</v>
      </c>
      <c r="K7" s="4">
        <v>94000</v>
      </c>
      <c r="L7" s="4"/>
      <c r="M7" s="4"/>
      <c r="N7" s="4">
        <f>J7+K7</f>
        <v>294000</v>
      </c>
    </row>
    <row r="8" spans="1:14" x14ac:dyDescent="0.25">
      <c r="A8" s="29" t="s">
        <v>13</v>
      </c>
      <c r="B8" s="27">
        <v>70000</v>
      </c>
      <c r="C8" s="27">
        <v>46000</v>
      </c>
      <c r="D8" s="27"/>
      <c r="E8" s="27"/>
      <c r="F8" s="27">
        <v>116000</v>
      </c>
      <c r="I8" s="3" t="s">
        <v>13</v>
      </c>
      <c r="J8" s="4">
        <v>80000</v>
      </c>
      <c r="K8" s="4">
        <v>56000</v>
      </c>
      <c r="L8" s="4"/>
      <c r="M8" s="4"/>
      <c r="N8" s="4">
        <f t="shared" ref="N8:N9" si="0">J8+K8</f>
        <v>136000</v>
      </c>
    </row>
    <row r="9" spans="1:14" x14ac:dyDescent="0.25">
      <c r="A9" s="29" t="s">
        <v>14</v>
      </c>
      <c r="B9" s="27">
        <f>SUM(B7:B8)</f>
        <v>245000</v>
      </c>
      <c r="C9" s="27">
        <v>130000</v>
      </c>
      <c r="D9" s="27"/>
      <c r="E9" s="27"/>
      <c r="F9" s="27">
        <f>SUM(F7:F8)</f>
        <v>375000</v>
      </c>
      <c r="I9" s="3" t="s">
        <v>14</v>
      </c>
      <c r="J9" s="4">
        <f>SUM(J7:J8)</f>
        <v>280000</v>
      </c>
      <c r="K9" s="4">
        <f>SUM(K7:K8)</f>
        <v>150000</v>
      </c>
      <c r="L9" s="4"/>
      <c r="M9" s="4"/>
      <c r="N9" s="4">
        <f t="shared" si="0"/>
        <v>430000</v>
      </c>
    </row>
    <row r="10" spans="1:14" x14ac:dyDescent="0.25">
      <c r="A10" s="29" t="s">
        <v>15</v>
      </c>
      <c r="B10" s="27">
        <f>B6-B9</f>
        <v>79000</v>
      </c>
      <c r="C10" s="27">
        <v>30000</v>
      </c>
      <c r="D10" s="7">
        <v>24000</v>
      </c>
      <c r="F10" s="27">
        <f>F6-F9</f>
        <v>85000</v>
      </c>
      <c r="G10" s="33"/>
      <c r="I10" s="3" t="s">
        <v>15</v>
      </c>
      <c r="J10" s="4">
        <f>J6-J9</f>
        <v>102000</v>
      </c>
      <c r="K10" s="4">
        <f>K6-K9</f>
        <v>40000</v>
      </c>
      <c r="L10" s="4">
        <v>32000</v>
      </c>
      <c r="M10" s="4"/>
      <c r="N10" s="4">
        <f>N6-N9</f>
        <v>110000</v>
      </c>
    </row>
    <row r="11" spans="1:14" x14ac:dyDescent="0.25">
      <c r="A11" s="29" t="s">
        <v>16</v>
      </c>
      <c r="B11" s="27"/>
      <c r="C11" s="27"/>
      <c r="D11" s="7">
        <f>20%*C10</f>
        <v>6000</v>
      </c>
      <c r="E11" s="27"/>
      <c r="F11" s="27">
        <v>-6000</v>
      </c>
      <c r="I11" s="3" t="s">
        <v>16</v>
      </c>
      <c r="J11" s="4"/>
      <c r="K11" s="4"/>
      <c r="L11" s="4">
        <f>K10*20%</f>
        <v>8000</v>
      </c>
      <c r="M11" s="4"/>
      <c r="N11" s="4">
        <f>-L11</f>
        <v>-8000</v>
      </c>
    </row>
    <row r="12" spans="1:14" x14ac:dyDescent="0.25">
      <c r="A12" s="29" t="s">
        <v>17</v>
      </c>
      <c r="B12" s="27">
        <f>B10</f>
        <v>79000</v>
      </c>
      <c r="C12" s="27">
        <v>30000</v>
      </c>
      <c r="D12" s="7">
        <f>SUM(D10:D11)</f>
        <v>30000</v>
      </c>
      <c r="E12" s="27"/>
      <c r="F12" s="27">
        <v>79000</v>
      </c>
      <c r="G12" s="33"/>
      <c r="I12" s="3" t="s">
        <v>17</v>
      </c>
      <c r="J12" s="4">
        <f>J10</f>
        <v>102000</v>
      </c>
      <c r="K12" s="4">
        <f>K10</f>
        <v>40000</v>
      </c>
      <c r="L12" s="4">
        <f>SUM(L10:L11)</f>
        <v>40000</v>
      </c>
      <c r="M12" s="4"/>
      <c r="N12" s="4">
        <f>SUM(N10:N11)</f>
        <v>102000</v>
      </c>
    </row>
    <row r="13" spans="1:14" x14ac:dyDescent="0.25">
      <c r="B13" s="27"/>
      <c r="C13" s="27"/>
      <c r="D13" s="27"/>
      <c r="E13" s="27"/>
      <c r="F13" s="27"/>
      <c r="I13" s="3"/>
      <c r="J13" s="4"/>
      <c r="K13" s="4"/>
      <c r="L13" s="4"/>
      <c r="M13" s="4"/>
      <c r="N13" s="4"/>
    </row>
    <row r="14" spans="1:14" x14ac:dyDescent="0.25">
      <c r="A14" s="10" t="s">
        <v>18</v>
      </c>
      <c r="B14" s="27"/>
      <c r="C14" s="27"/>
      <c r="E14" s="27"/>
      <c r="F14" s="27"/>
      <c r="I14" s="3" t="s">
        <v>18</v>
      </c>
      <c r="J14" s="4"/>
      <c r="K14" s="4"/>
      <c r="L14" s="4"/>
      <c r="M14" s="4"/>
      <c r="N14" s="4"/>
    </row>
    <row r="15" spans="1:14" x14ac:dyDescent="0.25">
      <c r="A15" s="29" t="s">
        <v>19</v>
      </c>
      <c r="B15" s="27"/>
      <c r="C15" s="27"/>
      <c r="D15" s="27"/>
      <c r="E15" s="27"/>
      <c r="F15" s="27"/>
      <c r="I15" s="3" t="s">
        <v>19</v>
      </c>
      <c r="J15" s="4"/>
      <c r="K15" s="4"/>
      <c r="L15" s="4"/>
      <c r="M15" s="4"/>
      <c r="N15" s="4"/>
    </row>
    <row r="16" spans="1:14" x14ac:dyDescent="0.25">
      <c r="A16" s="29" t="s">
        <v>20</v>
      </c>
      <c r="B16" s="27">
        <v>210000</v>
      </c>
      <c r="C16" s="27"/>
      <c r="D16" s="27"/>
      <c r="E16" s="27"/>
      <c r="F16" s="27">
        <v>210000</v>
      </c>
      <c r="I16" s="3" t="s">
        <v>20</v>
      </c>
      <c r="J16" s="4">
        <v>269000</v>
      </c>
      <c r="K16" s="4"/>
      <c r="L16" s="4"/>
      <c r="M16" s="4"/>
      <c r="N16" s="4">
        <f>J16</f>
        <v>269000</v>
      </c>
    </row>
    <row r="17" spans="1:15" x14ac:dyDescent="0.25">
      <c r="A17" s="29" t="s">
        <v>21</v>
      </c>
      <c r="B17" s="27"/>
      <c r="C17" s="27">
        <v>40000</v>
      </c>
      <c r="D17" s="7">
        <v>40000</v>
      </c>
      <c r="E17" s="27"/>
      <c r="F17" s="27">
        <v>0</v>
      </c>
      <c r="I17" s="3" t="s">
        <v>21</v>
      </c>
      <c r="J17" s="4"/>
      <c r="K17" s="4">
        <v>60000</v>
      </c>
      <c r="L17" s="4">
        <v>60000</v>
      </c>
      <c r="M17" s="4"/>
      <c r="N17" s="4">
        <v>0</v>
      </c>
    </row>
    <row r="18" spans="1:15" x14ac:dyDescent="0.25">
      <c r="A18" s="29" t="s">
        <v>22</v>
      </c>
      <c r="B18" s="27">
        <f>B12</f>
        <v>79000</v>
      </c>
      <c r="C18" s="27">
        <v>30000</v>
      </c>
      <c r="D18" s="7">
        <v>24000</v>
      </c>
      <c r="E18" s="27"/>
      <c r="F18" s="27">
        <f>B18+C18-D18-D19</f>
        <v>79000</v>
      </c>
      <c r="I18" s="3" t="s">
        <v>22</v>
      </c>
      <c r="J18" s="4">
        <f>J12</f>
        <v>102000</v>
      </c>
      <c r="K18" s="4">
        <f>K12</f>
        <v>40000</v>
      </c>
      <c r="L18" s="4">
        <f>K18*80%</f>
        <v>32000</v>
      </c>
      <c r="M18" s="4"/>
      <c r="N18" s="4">
        <f>J18+K18-L18-L19</f>
        <v>102000</v>
      </c>
    </row>
    <row r="19" spans="1:15" x14ac:dyDescent="0.25">
      <c r="A19" s="29" t="s">
        <v>42</v>
      </c>
      <c r="B19" s="27"/>
      <c r="C19" s="27"/>
      <c r="D19" s="7">
        <v>6000</v>
      </c>
      <c r="E19" s="27"/>
      <c r="F19" s="27"/>
      <c r="I19" s="3" t="s">
        <v>42</v>
      </c>
      <c r="J19" s="4"/>
      <c r="K19" s="4"/>
      <c r="L19" s="4">
        <f>K18*20%</f>
        <v>8000</v>
      </c>
      <c r="M19" s="4"/>
      <c r="N19" s="4"/>
    </row>
    <row r="20" spans="1:15" x14ac:dyDescent="0.25">
      <c r="A20" s="29" t="s">
        <v>23</v>
      </c>
      <c r="B20" s="27"/>
      <c r="C20" s="27"/>
      <c r="D20" s="27"/>
      <c r="E20" s="27"/>
      <c r="F20" s="27"/>
      <c r="I20" s="3" t="s">
        <v>23</v>
      </c>
      <c r="J20" s="4"/>
      <c r="K20" s="4"/>
      <c r="L20" s="4"/>
      <c r="M20" s="4"/>
      <c r="N20" s="4"/>
    </row>
    <row r="21" spans="1:15" x14ac:dyDescent="0.25">
      <c r="A21" s="29" t="s">
        <v>20</v>
      </c>
      <c r="B21" s="27">
        <v>-20000</v>
      </c>
      <c r="C21" s="27"/>
      <c r="D21" s="27"/>
      <c r="E21" s="27"/>
      <c r="F21" s="27">
        <v>-20000</v>
      </c>
      <c r="I21" s="3" t="s">
        <v>20</v>
      </c>
      <c r="J21" s="4">
        <v>-30000</v>
      </c>
      <c r="K21" s="4"/>
      <c r="L21" s="4"/>
      <c r="M21" s="4"/>
      <c r="N21" s="4">
        <v>-30000</v>
      </c>
    </row>
    <row r="22" spans="1:15" x14ac:dyDescent="0.25">
      <c r="A22" s="29" t="s">
        <v>21</v>
      </c>
      <c r="B22" s="27"/>
      <c r="C22" s="27">
        <v>-10000</v>
      </c>
      <c r="D22" s="27"/>
      <c r="E22" s="7">
        <v>8000</v>
      </c>
      <c r="F22" s="27"/>
      <c r="I22" s="3" t="s">
        <v>21</v>
      </c>
      <c r="J22" s="4"/>
      <c r="K22" s="4">
        <v>-10000</v>
      </c>
      <c r="L22" s="4"/>
      <c r="M22" s="4">
        <v>8000</v>
      </c>
      <c r="N22" s="4"/>
    </row>
    <row r="23" spans="1:15" x14ac:dyDescent="0.25">
      <c r="A23" s="29" t="s">
        <v>43</v>
      </c>
      <c r="B23" s="27"/>
      <c r="C23" s="27"/>
      <c r="D23" s="27"/>
      <c r="E23" s="7">
        <v>2000</v>
      </c>
      <c r="F23" s="27"/>
      <c r="I23" s="3" t="s">
        <v>43</v>
      </c>
      <c r="J23" s="4"/>
      <c r="K23" s="4"/>
      <c r="L23" s="4"/>
      <c r="M23" s="4">
        <v>2000</v>
      </c>
      <c r="N23" s="4"/>
    </row>
    <row r="24" spans="1:15" ht="23.25" x14ac:dyDescent="0.35">
      <c r="A24" s="29" t="s">
        <v>24</v>
      </c>
      <c r="B24" s="27">
        <f>SUM(B16:B23)</f>
        <v>269000</v>
      </c>
      <c r="C24" s="27">
        <v>60000</v>
      </c>
      <c r="D24" s="7">
        <v>40000</v>
      </c>
      <c r="E24" s="27"/>
      <c r="F24" s="27">
        <f>SUM(F16:F23)</f>
        <v>269000</v>
      </c>
      <c r="G24" s="45">
        <f>B24+C24-D24-D25-D26</f>
        <v>269000</v>
      </c>
      <c r="I24" s="3" t="s">
        <v>24</v>
      </c>
      <c r="J24" s="4">
        <f>SUM(J16:J23)</f>
        <v>341000</v>
      </c>
      <c r="K24" s="4">
        <f>SUM(K16:K23)</f>
        <v>90000</v>
      </c>
      <c r="L24" s="4">
        <v>60000</v>
      </c>
      <c r="M24" s="4"/>
      <c r="N24" s="4">
        <f>SUM(N16:N23)</f>
        <v>341000</v>
      </c>
      <c r="O24" s="2">
        <f>J24+K24-L24-L25-L26</f>
        <v>341000</v>
      </c>
    </row>
    <row r="25" spans="1:15" x14ac:dyDescent="0.25">
      <c r="B25" s="27"/>
      <c r="C25" s="27"/>
      <c r="D25" s="7">
        <f>80%*20000</f>
        <v>16000</v>
      </c>
      <c r="E25" s="27"/>
      <c r="F25" s="27"/>
      <c r="G25" s="33"/>
      <c r="I25" s="3"/>
      <c r="J25" s="4"/>
      <c r="K25" s="4"/>
      <c r="L25" s="4">
        <f>80%*(40000-10000)</f>
        <v>24000</v>
      </c>
      <c r="M25" s="4"/>
      <c r="N25" s="4"/>
      <c r="O25" s="2"/>
    </row>
    <row r="26" spans="1:15" x14ac:dyDescent="0.25">
      <c r="A26" s="29" t="s">
        <v>47</v>
      </c>
      <c r="B26" s="27"/>
      <c r="C26" s="27"/>
      <c r="D26" s="7">
        <f>20%*(C18+C22)</f>
        <v>4000</v>
      </c>
      <c r="E26" s="31"/>
      <c r="F26" s="27"/>
      <c r="G26" s="33"/>
      <c r="I26" s="3" t="s">
        <v>47</v>
      </c>
      <c r="J26" s="4"/>
      <c r="K26" s="4"/>
      <c r="L26" s="4">
        <f>20%*(40000-10000)</f>
        <v>6000</v>
      </c>
      <c r="M26" s="4"/>
      <c r="N26" s="4"/>
    </row>
    <row r="27" spans="1:15" x14ac:dyDescent="0.25">
      <c r="A27" s="29" t="s">
        <v>25</v>
      </c>
      <c r="B27" s="27"/>
      <c r="C27" s="27"/>
      <c r="D27" s="27"/>
      <c r="E27" s="27"/>
      <c r="F27" s="27"/>
      <c r="I27" s="3" t="s">
        <v>25</v>
      </c>
      <c r="J27" s="4"/>
      <c r="K27" s="4"/>
      <c r="L27" s="4"/>
      <c r="M27" s="4"/>
      <c r="N27" s="4"/>
    </row>
    <row r="28" spans="1:15" x14ac:dyDescent="0.25">
      <c r="A28" s="29" t="s">
        <v>26</v>
      </c>
      <c r="B28" s="27">
        <v>79000</v>
      </c>
      <c r="C28" s="27">
        <v>18000</v>
      </c>
      <c r="D28" s="27"/>
      <c r="E28" s="27"/>
      <c r="F28" s="27">
        <v>97000</v>
      </c>
      <c r="I28" s="3" t="s">
        <v>26</v>
      </c>
      <c r="J28" s="4">
        <v>74000</v>
      </c>
      <c r="K28" s="4">
        <v>41000</v>
      </c>
      <c r="L28" s="4"/>
      <c r="M28" s="4"/>
      <c r="N28" s="4">
        <f>SUM(J28:K28)</f>
        <v>115000</v>
      </c>
    </row>
    <row r="29" spans="1:15" x14ac:dyDescent="0.25">
      <c r="A29" s="29" t="s">
        <v>27</v>
      </c>
      <c r="B29" s="27">
        <v>64000</v>
      </c>
      <c r="C29" s="27">
        <v>28000</v>
      </c>
      <c r="D29" s="27"/>
      <c r="E29" s="27"/>
      <c r="F29" s="27">
        <v>92000</v>
      </c>
      <c r="I29" s="3" t="s">
        <v>27</v>
      </c>
      <c r="J29" s="4">
        <v>71000</v>
      </c>
      <c r="K29" s="4">
        <v>33000</v>
      </c>
      <c r="L29" s="4"/>
      <c r="M29" s="4"/>
      <c r="N29" s="4">
        <f t="shared" ref="N29:N30" si="1">SUM(J29:K29)</f>
        <v>104000</v>
      </c>
    </row>
    <row r="30" spans="1:15" x14ac:dyDescent="0.25">
      <c r="A30" s="29" t="s">
        <v>28</v>
      </c>
      <c r="B30" s="27">
        <v>67000</v>
      </c>
      <c r="C30" s="27">
        <v>43000</v>
      </c>
      <c r="D30" s="27"/>
      <c r="E30" s="27"/>
      <c r="F30" s="27">
        <v>110000</v>
      </c>
      <c r="I30" s="3" t="s">
        <v>28</v>
      </c>
      <c r="J30" s="4">
        <v>82000</v>
      </c>
      <c r="K30" s="4">
        <v>39000</v>
      </c>
      <c r="L30" s="4"/>
      <c r="M30" s="4"/>
      <c r="N30" s="4">
        <f t="shared" si="1"/>
        <v>121000</v>
      </c>
    </row>
    <row r="31" spans="1:15" x14ac:dyDescent="0.25">
      <c r="A31" s="29" t="s">
        <v>29</v>
      </c>
      <c r="B31" s="27">
        <v>181000</v>
      </c>
      <c r="C31" s="27"/>
      <c r="D31" s="27"/>
      <c r="E31" s="27">
        <f>165000+24000-8000</f>
        <v>181000</v>
      </c>
      <c r="F31" s="27">
        <v>0</v>
      </c>
      <c r="G31" s="46" t="s">
        <v>65</v>
      </c>
      <c r="I31" s="3" t="s">
        <v>29</v>
      </c>
      <c r="J31" s="4">
        <f>165000+24000-8000+32000-8000</f>
        <v>205000</v>
      </c>
      <c r="K31" s="4"/>
      <c r="L31" s="4"/>
      <c r="M31" s="4">
        <f>165000+24000-8000+32000-8000</f>
        <v>205000</v>
      </c>
      <c r="N31" s="4">
        <v>0</v>
      </c>
    </row>
    <row r="32" spans="1:15" x14ac:dyDescent="0.25">
      <c r="A32" s="29" t="s">
        <v>30</v>
      </c>
      <c r="B32" s="27">
        <v>180000</v>
      </c>
      <c r="C32" s="27">
        <v>165000</v>
      </c>
      <c r="D32" s="27"/>
      <c r="E32" s="27"/>
      <c r="F32" s="27">
        <v>345000</v>
      </c>
      <c r="I32" s="3" t="s">
        <v>30</v>
      </c>
      <c r="J32" s="4">
        <v>245000</v>
      </c>
      <c r="K32" s="4">
        <v>185000</v>
      </c>
      <c r="L32" s="4"/>
      <c r="M32" s="4"/>
      <c r="N32" s="4">
        <f t="shared" ref="N32:N36" si="2">SUM(J32:K32)</f>
        <v>430000</v>
      </c>
    </row>
    <row r="33" spans="1:14" x14ac:dyDescent="0.25">
      <c r="A33" s="29" t="s">
        <v>31</v>
      </c>
      <c r="B33" s="27">
        <v>35000</v>
      </c>
      <c r="C33" s="27">
        <v>17000</v>
      </c>
      <c r="D33" s="27">
        <v>16250</v>
      </c>
      <c r="E33" s="27"/>
      <c r="F33" s="27">
        <v>68250</v>
      </c>
      <c r="I33" s="3" t="s">
        <v>31</v>
      </c>
      <c r="J33" s="4">
        <v>35000</v>
      </c>
      <c r="K33" s="4">
        <v>17000</v>
      </c>
      <c r="L33" s="4">
        <v>16250</v>
      </c>
      <c r="M33" s="4"/>
      <c r="N33" s="4">
        <f>J33+K33+L33</f>
        <v>68250</v>
      </c>
    </row>
    <row r="34" spans="1:14" x14ac:dyDescent="0.25">
      <c r="A34" s="29" t="s">
        <v>32</v>
      </c>
      <c r="B34" s="30">
        <f>SUM(B28:B33)</f>
        <v>606000</v>
      </c>
      <c r="C34" s="30">
        <f>SUM(C28:C33)</f>
        <v>271000</v>
      </c>
      <c r="D34" s="27"/>
      <c r="E34" s="27"/>
      <c r="F34" s="47">
        <f>SUM(F28:F33)</f>
        <v>712250</v>
      </c>
      <c r="I34" s="3" t="s">
        <v>32</v>
      </c>
      <c r="J34" s="5">
        <f>SUM(J28:J33)</f>
        <v>712000</v>
      </c>
      <c r="K34" s="5">
        <f>SUM(K28:K33)</f>
        <v>315000</v>
      </c>
      <c r="L34" s="5"/>
      <c r="M34" s="5"/>
      <c r="N34" s="47">
        <f>SUM(N28:N33)</f>
        <v>838250</v>
      </c>
    </row>
    <row r="35" spans="1:14" x14ac:dyDescent="0.25">
      <c r="A35" s="29" t="s">
        <v>33</v>
      </c>
      <c r="B35" s="27">
        <v>35000</v>
      </c>
      <c r="C35" s="27">
        <v>24000</v>
      </c>
      <c r="D35" s="27"/>
      <c r="E35" s="27"/>
      <c r="F35" s="27">
        <v>59000</v>
      </c>
      <c r="I35" s="3" t="s">
        <v>33</v>
      </c>
      <c r="J35" s="4">
        <v>61000</v>
      </c>
      <c r="K35" s="4">
        <v>30000</v>
      </c>
      <c r="L35" s="4"/>
      <c r="M35" s="4"/>
      <c r="N35" s="4">
        <f t="shared" si="2"/>
        <v>91000</v>
      </c>
    </row>
    <row r="36" spans="1:14" x14ac:dyDescent="0.25">
      <c r="A36" s="29" t="s">
        <v>34</v>
      </c>
      <c r="B36" s="27">
        <v>62000</v>
      </c>
      <c r="C36" s="27">
        <v>37000</v>
      </c>
      <c r="D36" s="27"/>
      <c r="E36" s="27"/>
      <c r="F36" s="27">
        <v>99000</v>
      </c>
      <c r="I36" s="3" t="s">
        <v>34</v>
      </c>
      <c r="J36" s="4">
        <v>70000</v>
      </c>
      <c r="K36" s="4">
        <v>45000</v>
      </c>
      <c r="L36" s="4"/>
      <c r="M36" s="4"/>
      <c r="N36" s="4">
        <f t="shared" si="2"/>
        <v>115000</v>
      </c>
    </row>
    <row r="37" spans="1:14" x14ac:dyDescent="0.25">
      <c r="A37" s="29" t="s">
        <v>35</v>
      </c>
      <c r="B37" s="27"/>
      <c r="C37" s="27"/>
      <c r="D37" s="27"/>
      <c r="E37" s="27"/>
      <c r="F37" s="27"/>
      <c r="I37" s="3" t="s">
        <v>35</v>
      </c>
      <c r="J37" s="4"/>
      <c r="K37" s="4"/>
      <c r="L37" s="4"/>
      <c r="M37" s="4"/>
      <c r="N37" s="4"/>
    </row>
    <row r="38" spans="1:14" x14ac:dyDescent="0.25">
      <c r="A38" s="29" t="s">
        <v>20</v>
      </c>
      <c r="B38" s="27">
        <v>200000</v>
      </c>
      <c r="C38" s="27"/>
      <c r="D38" s="27"/>
      <c r="E38" s="27"/>
      <c r="F38" s="27">
        <v>200000</v>
      </c>
      <c r="I38" s="3" t="s">
        <v>20</v>
      </c>
      <c r="J38" s="4">
        <v>200000</v>
      </c>
      <c r="K38" s="4"/>
      <c r="L38" s="4"/>
      <c r="M38" s="4"/>
      <c r="N38" s="4">
        <v>200000</v>
      </c>
    </row>
    <row r="39" spans="1:14" x14ac:dyDescent="0.25">
      <c r="A39" s="29" t="s">
        <v>21</v>
      </c>
      <c r="B39" s="27"/>
      <c r="C39" s="27">
        <v>100000</v>
      </c>
      <c r="D39" s="27">
        <v>100000</v>
      </c>
      <c r="E39" s="27"/>
      <c r="F39" s="27">
        <v>0</v>
      </c>
      <c r="I39" s="3" t="s">
        <v>21</v>
      </c>
      <c r="J39" s="4"/>
      <c r="K39" s="4">
        <v>100000</v>
      </c>
      <c r="L39" s="4">
        <v>100000</v>
      </c>
      <c r="M39" s="4"/>
      <c r="N39" s="4">
        <v>0</v>
      </c>
    </row>
    <row r="40" spans="1:14" x14ac:dyDescent="0.25">
      <c r="A40" s="29" t="s">
        <v>36</v>
      </c>
      <c r="B40" s="27"/>
      <c r="C40" s="27"/>
      <c r="D40" s="27"/>
      <c r="E40" s="27"/>
      <c r="F40" s="27"/>
      <c r="I40" s="3" t="s">
        <v>36</v>
      </c>
      <c r="J40" s="4"/>
      <c r="K40" s="4"/>
      <c r="L40" s="4"/>
      <c r="M40" s="4"/>
      <c r="N40" s="4"/>
    </row>
    <row r="41" spans="1:14" x14ac:dyDescent="0.25">
      <c r="A41" s="29" t="s">
        <v>20</v>
      </c>
      <c r="B41" s="27">
        <v>40000</v>
      </c>
      <c r="C41" s="27"/>
      <c r="D41" s="27"/>
      <c r="E41" s="27"/>
      <c r="F41" s="27">
        <v>40000</v>
      </c>
      <c r="I41" s="3" t="s">
        <v>20</v>
      </c>
      <c r="J41" s="4">
        <v>40000</v>
      </c>
      <c r="K41" s="4"/>
      <c r="L41" s="4"/>
      <c r="M41" s="4"/>
      <c r="N41" s="4">
        <v>40000</v>
      </c>
    </row>
    <row r="42" spans="1:14" x14ac:dyDescent="0.25">
      <c r="A42" s="29" t="s">
        <v>21</v>
      </c>
      <c r="B42" s="27"/>
      <c r="C42" s="27">
        <v>50000</v>
      </c>
      <c r="D42" s="27">
        <v>50000</v>
      </c>
      <c r="E42" s="27"/>
      <c r="F42" s="27"/>
      <c r="I42" s="3" t="s">
        <v>21</v>
      </c>
      <c r="J42" s="4"/>
      <c r="K42" s="4">
        <v>50000</v>
      </c>
      <c r="L42" s="4">
        <v>50000</v>
      </c>
      <c r="M42" s="4"/>
      <c r="N42" s="4"/>
    </row>
    <row r="43" spans="1:14" x14ac:dyDescent="0.25">
      <c r="A43" s="29" t="s">
        <v>37</v>
      </c>
      <c r="B43" s="27">
        <f>B24</f>
        <v>269000</v>
      </c>
      <c r="C43" s="27">
        <f>C24</f>
        <v>60000</v>
      </c>
      <c r="D43" s="7">
        <v>40000</v>
      </c>
      <c r="E43" s="27"/>
      <c r="F43" s="27">
        <f>B43+C43-D43-D44-D45</f>
        <v>269000</v>
      </c>
      <c r="I43" s="3" t="s">
        <v>37</v>
      </c>
      <c r="J43" s="4">
        <f>J24</f>
        <v>341000</v>
      </c>
      <c r="K43" s="4">
        <f>K24</f>
        <v>90000</v>
      </c>
      <c r="L43" s="4">
        <v>60000</v>
      </c>
      <c r="M43" s="4"/>
      <c r="N43" s="4">
        <f>J43+K43-L43-L44-L45</f>
        <v>341000</v>
      </c>
    </row>
    <row r="44" spans="1:14" x14ac:dyDescent="0.25">
      <c r="B44" s="27"/>
      <c r="C44" s="27"/>
      <c r="D44" s="7">
        <f>80%*(C43-40000)</f>
        <v>16000</v>
      </c>
      <c r="E44" s="27"/>
      <c r="F44" s="27"/>
      <c r="I44" s="3"/>
      <c r="J44" s="4"/>
      <c r="K44" s="4"/>
      <c r="L44" s="4">
        <f>80%*30000</f>
        <v>24000</v>
      </c>
      <c r="M44" s="4"/>
      <c r="N44" s="4"/>
    </row>
    <row r="45" spans="1:14" x14ac:dyDescent="0.25">
      <c r="B45" s="27"/>
      <c r="C45" s="27"/>
      <c r="D45" s="7">
        <v>4000</v>
      </c>
      <c r="E45" s="27"/>
      <c r="F45" s="27"/>
      <c r="I45" s="3"/>
      <c r="J45" s="4"/>
      <c r="K45" s="4"/>
      <c r="L45" s="4">
        <f>20%*30000</f>
        <v>6000</v>
      </c>
      <c r="M45" s="4"/>
      <c r="N45" s="4"/>
    </row>
    <row r="46" spans="1:14" x14ac:dyDescent="0.25">
      <c r="A46" s="29" t="s">
        <v>39</v>
      </c>
      <c r="E46" s="7">
        <v>41250</v>
      </c>
      <c r="I46" s="3" t="s">
        <v>39</v>
      </c>
      <c r="J46" s="4"/>
      <c r="K46" s="4"/>
      <c r="L46" s="4"/>
      <c r="M46" s="4">
        <v>45250</v>
      </c>
      <c r="N46" s="4"/>
    </row>
    <row r="47" spans="1:14" x14ac:dyDescent="0.25">
      <c r="A47" s="29" t="s">
        <v>38</v>
      </c>
      <c r="B47" s="27"/>
      <c r="C47" s="27"/>
      <c r="D47" s="27"/>
      <c r="E47" s="7">
        <v>4000</v>
      </c>
      <c r="F47" s="27">
        <v>45250</v>
      </c>
      <c r="I47" s="3" t="s">
        <v>38</v>
      </c>
      <c r="J47" s="4"/>
      <c r="K47" s="4"/>
      <c r="L47" s="4"/>
      <c r="M47" s="4">
        <f>L45</f>
        <v>6000</v>
      </c>
      <c r="N47" s="4">
        <f>SUM(M46:M47)</f>
        <v>51250</v>
      </c>
    </row>
    <row r="48" spans="1:14" x14ac:dyDescent="0.25">
      <c r="A48" s="29" t="s">
        <v>32</v>
      </c>
      <c r="B48" s="27">
        <f>SUM(B35:B47)</f>
        <v>606000</v>
      </c>
      <c r="C48" s="27">
        <f>SUM(C35:C47)</f>
        <v>271000</v>
      </c>
      <c r="D48" s="27">
        <f>SUM(D28:D47)</f>
        <v>226250</v>
      </c>
      <c r="E48" s="27">
        <f>SUM(E28:E47)</f>
        <v>226250</v>
      </c>
      <c r="F48" s="47">
        <f>SUM(F35:F47)</f>
        <v>712250</v>
      </c>
      <c r="I48" s="3" t="s">
        <v>32</v>
      </c>
      <c r="J48" s="5">
        <f>SUM(J35:J47)</f>
        <v>712000</v>
      </c>
      <c r="K48" s="5">
        <f>SUM(K35:K47)</f>
        <v>315000</v>
      </c>
      <c r="L48" s="5">
        <f>SUM(L28:L47)</f>
        <v>256250</v>
      </c>
      <c r="M48" s="5">
        <f>SUM(M28:M47)</f>
        <v>256250</v>
      </c>
      <c r="N48" s="47">
        <f>SUM(N35:N47)</f>
        <v>838250</v>
      </c>
    </row>
    <row r="49" spans="4:4" x14ac:dyDescent="0.25">
      <c r="D49" s="32"/>
    </row>
    <row r="50" spans="4:4" x14ac:dyDescent="0.25">
      <c r="D50" s="32"/>
    </row>
  </sheetData>
  <mergeCells count="1">
    <mergeCell ref="D2:E2"/>
  </mergeCells>
  <pageMargins left="0.7" right="0.7" top="0.75" bottom="0.75" header="0.3" footer="0.3"/>
  <pageSetup paperSize="9" orientation="portrait" horizontalDpi="3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tabSelected="1" topLeftCell="D10" workbookViewId="0">
      <selection activeCell="N37" sqref="N37"/>
    </sheetView>
  </sheetViews>
  <sheetFormatPr defaultRowHeight="18" x14ac:dyDescent="0.25"/>
  <cols>
    <col min="1" max="1" width="48" style="3" customWidth="1"/>
    <col min="2" max="6" width="13.140625" style="36" bestFit="1" customWidth="1"/>
    <col min="7" max="7" width="13.5703125" customWidth="1"/>
    <col min="8" max="8" width="44" style="3" customWidth="1"/>
    <col min="9" max="13" width="13.140625" style="36" bestFit="1" customWidth="1"/>
  </cols>
  <sheetData>
    <row r="1" spans="1:13" x14ac:dyDescent="0.25">
      <c r="A1" s="3" t="s">
        <v>66</v>
      </c>
      <c r="H1" s="3" t="s">
        <v>66</v>
      </c>
    </row>
    <row r="2" spans="1:13" x14ac:dyDescent="0.25">
      <c r="A2" s="3" t="s">
        <v>67</v>
      </c>
      <c r="H2" s="3" t="s">
        <v>67</v>
      </c>
    </row>
    <row r="4" spans="1:13" x14ac:dyDescent="0.25">
      <c r="B4" s="36" t="s">
        <v>0</v>
      </c>
      <c r="C4" s="36" t="s">
        <v>1</v>
      </c>
      <c r="D4" s="36" t="s">
        <v>2</v>
      </c>
      <c r="F4" s="36" t="s">
        <v>3</v>
      </c>
      <c r="I4" s="36" t="s">
        <v>0</v>
      </c>
      <c r="J4" s="36" t="s">
        <v>68</v>
      </c>
      <c r="K4" s="36" t="s">
        <v>2</v>
      </c>
      <c r="M4" s="36" t="s">
        <v>3</v>
      </c>
    </row>
    <row r="5" spans="1:13" x14ac:dyDescent="0.25">
      <c r="D5" s="36" t="s">
        <v>40</v>
      </c>
      <c r="E5" s="36" t="s">
        <v>41</v>
      </c>
      <c r="F5" s="36" t="s">
        <v>5</v>
      </c>
      <c r="K5" s="36" t="s">
        <v>40</v>
      </c>
      <c r="L5" s="36" t="s">
        <v>41</v>
      </c>
      <c r="M5" s="36" t="s">
        <v>5</v>
      </c>
    </row>
    <row r="6" spans="1:13" x14ac:dyDescent="0.25">
      <c r="A6" s="10" t="s">
        <v>4</v>
      </c>
      <c r="H6" s="10" t="s">
        <v>4</v>
      </c>
    </row>
    <row r="7" spans="1:13" x14ac:dyDescent="0.25">
      <c r="A7" s="3" t="s">
        <v>6</v>
      </c>
      <c r="B7" s="36">
        <v>600000</v>
      </c>
      <c r="C7" s="36">
        <v>160000</v>
      </c>
      <c r="F7" s="36">
        <f>B7+C7</f>
        <v>760000</v>
      </c>
      <c r="H7" s="3" t="s">
        <v>6</v>
      </c>
      <c r="I7" s="36">
        <v>600000</v>
      </c>
      <c r="J7" s="36">
        <v>120000</v>
      </c>
      <c r="M7" s="36">
        <f>I7+J7</f>
        <v>720000</v>
      </c>
    </row>
    <row r="8" spans="1:13" x14ac:dyDescent="0.25">
      <c r="A8" s="3" t="s">
        <v>7</v>
      </c>
      <c r="B8" s="36">
        <v>18000</v>
      </c>
      <c r="D8" s="40">
        <v>18000</v>
      </c>
      <c r="H8" s="3" t="s">
        <v>7</v>
      </c>
      <c r="I8" s="36">
        <v>18000</v>
      </c>
      <c r="K8" s="36">
        <v>18000</v>
      </c>
    </row>
    <row r="9" spans="1:13" x14ac:dyDescent="0.25">
      <c r="A9" s="3" t="s">
        <v>8</v>
      </c>
      <c r="B9" s="36">
        <f>SUM(B7:B8)</f>
        <v>618000</v>
      </c>
      <c r="C9" s="36">
        <f>SUM(C7:C8)</f>
        <v>160000</v>
      </c>
      <c r="D9" s="40">
        <v>18000</v>
      </c>
      <c r="F9" s="36">
        <f>B9+C9-D9</f>
        <v>760000</v>
      </c>
      <c r="H9" s="3" t="s">
        <v>8</v>
      </c>
      <c r="I9" s="36">
        <f>SUM(I7:I8)</f>
        <v>618000</v>
      </c>
      <c r="J9" s="36">
        <v>120000</v>
      </c>
      <c r="K9" s="36">
        <v>18000</v>
      </c>
      <c r="M9" s="36">
        <f>I9+J9-K9</f>
        <v>720000</v>
      </c>
    </row>
    <row r="10" spans="1:13" x14ac:dyDescent="0.25">
      <c r="A10" s="3" t="s">
        <v>9</v>
      </c>
      <c r="B10" s="36">
        <v>380000</v>
      </c>
      <c r="C10" s="36">
        <v>80000</v>
      </c>
      <c r="H10" s="3" t="s">
        <v>9</v>
      </c>
      <c r="I10" s="36">
        <v>380000</v>
      </c>
      <c r="J10" s="36">
        <v>60000</v>
      </c>
      <c r="M10" s="36">
        <f>I10+J10</f>
        <v>440000</v>
      </c>
    </row>
    <row r="11" spans="1:13" x14ac:dyDescent="0.25">
      <c r="A11" s="3" t="s">
        <v>13</v>
      </c>
      <c r="B11" s="36">
        <v>120000</v>
      </c>
      <c r="C11" s="36">
        <v>44000</v>
      </c>
      <c r="F11" s="36">
        <f t="shared" ref="F11:F12" si="0">B11+C11</f>
        <v>164000</v>
      </c>
      <c r="H11" s="3" t="s">
        <v>13</v>
      </c>
      <c r="I11" s="36">
        <v>120000</v>
      </c>
      <c r="J11" s="36">
        <v>33000</v>
      </c>
      <c r="M11" s="36">
        <f>I11+J11</f>
        <v>153000</v>
      </c>
    </row>
    <row r="12" spans="1:13" x14ac:dyDescent="0.25">
      <c r="A12" s="3" t="s">
        <v>14</v>
      </c>
      <c r="B12" s="36">
        <f>SUM(B10:B11)</f>
        <v>500000</v>
      </c>
      <c r="C12" s="36">
        <f>SUM(C10:C11)</f>
        <v>124000</v>
      </c>
      <c r="F12" s="36">
        <f t="shared" si="0"/>
        <v>624000</v>
      </c>
      <c r="H12" s="3" t="s">
        <v>14</v>
      </c>
      <c r="I12" s="36">
        <f>SUM(I10:I11)</f>
        <v>500000</v>
      </c>
      <c r="J12" s="36">
        <v>93000</v>
      </c>
      <c r="M12" s="36">
        <f>I12+J12</f>
        <v>593000</v>
      </c>
    </row>
    <row r="13" spans="1:13" x14ac:dyDescent="0.25">
      <c r="A13" s="3" t="s">
        <v>22</v>
      </c>
      <c r="B13" s="36">
        <f>B9-B12</f>
        <v>118000</v>
      </c>
      <c r="C13" s="36">
        <f>C9-C12</f>
        <v>36000</v>
      </c>
      <c r="D13" s="39">
        <v>18000</v>
      </c>
      <c r="F13" s="36">
        <f>B13+C13-D13-D14-D15</f>
        <v>124300</v>
      </c>
      <c r="H13" s="3" t="s">
        <v>22</v>
      </c>
      <c r="I13" s="36">
        <f>I9-I12</f>
        <v>118000</v>
      </c>
      <c r="J13" s="36">
        <v>27000</v>
      </c>
      <c r="K13" s="36">
        <v>18000</v>
      </c>
      <c r="M13" s="36">
        <f>I13+J13-K13-K14</f>
        <v>124300</v>
      </c>
    </row>
    <row r="14" spans="1:13" x14ac:dyDescent="0.25">
      <c r="D14" s="39">
        <f>3/12*C13</f>
        <v>9000</v>
      </c>
      <c r="H14" s="3" t="s">
        <v>69</v>
      </c>
      <c r="K14" s="36">
        <f>J13*10%</f>
        <v>2700</v>
      </c>
    </row>
    <row r="15" spans="1:13" x14ac:dyDescent="0.25">
      <c r="A15" s="3" t="s">
        <v>42</v>
      </c>
      <c r="D15" s="39">
        <f>10%*9/12*36000</f>
        <v>2700</v>
      </c>
      <c r="H15" s="3" t="s">
        <v>17</v>
      </c>
      <c r="I15" s="36">
        <f>I13</f>
        <v>118000</v>
      </c>
      <c r="J15" s="36">
        <v>27000</v>
      </c>
      <c r="K15" s="36">
        <f>SUM(K13:K14)</f>
        <v>20700</v>
      </c>
      <c r="M15" s="36">
        <f>M13</f>
        <v>124300</v>
      </c>
    </row>
    <row r="16" spans="1:13" x14ac:dyDescent="0.25">
      <c r="A16" s="3" t="s">
        <v>17</v>
      </c>
      <c r="B16" s="36">
        <f>B13</f>
        <v>118000</v>
      </c>
      <c r="C16" s="36">
        <f>C13</f>
        <v>36000</v>
      </c>
      <c r="D16" s="36">
        <f>SUM(D13:D15)</f>
        <v>29700</v>
      </c>
      <c r="F16" s="36">
        <f>F13</f>
        <v>124300</v>
      </c>
      <c r="G16" s="38"/>
    </row>
    <row r="17" spans="1:14" x14ac:dyDescent="0.25">
      <c r="H17" s="10" t="s">
        <v>71</v>
      </c>
    </row>
    <row r="18" spans="1:14" x14ac:dyDescent="0.25">
      <c r="A18" s="10" t="s">
        <v>18</v>
      </c>
      <c r="H18" s="3" t="s">
        <v>19</v>
      </c>
    </row>
    <row r="19" spans="1:14" x14ac:dyDescent="0.25">
      <c r="A19" s="3" t="s">
        <v>19</v>
      </c>
      <c r="H19" s="3" t="s">
        <v>20</v>
      </c>
      <c r="I19" s="36">
        <v>214000</v>
      </c>
      <c r="M19" s="36">
        <f>I19+J19</f>
        <v>214000</v>
      </c>
    </row>
    <row r="20" spans="1:14" x14ac:dyDescent="0.25">
      <c r="A20" s="3" t="s">
        <v>20</v>
      </c>
      <c r="B20" s="36">
        <v>214000</v>
      </c>
      <c r="F20" s="36">
        <f>B20+C20</f>
        <v>214000</v>
      </c>
      <c r="H20" s="3" t="s">
        <v>21</v>
      </c>
      <c r="J20" s="36">
        <v>89000</v>
      </c>
      <c r="K20" s="36">
        <v>89000</v>
      </c>
    </row>
    <row r="21" spans="1:14" x14ac:dyDescent="0.25">
      <c r="A21" s="3" t="s">
        <v>21</v>
      </c>
      <c r="C21" s="36">
        <v>80000</v>
      </c>
      <c r="D21" s="36">
        <v>80000</v>
      </c>
      <c r="H21" s="3" t="s">
        <v>22</v>
      </c>
      <c r="I21" s="36">
        <f>I15</f>
        <v>118000</v>
      </c>
      <c r="J21" s="36">
        <f>J15</f>
        <v>27000</v>
      </c>
      <c r="K21" s="36">
        <v>18000</v>
      </c>
      <c r="M21" s="36">
        <f>I21+J21-K21-K22</f>
        <v>124300</v>
      </c>
    </row>
    <row r="22" spans="1:14" x14ac:dyDescent="0.25">
      <c r="A22" s="3" t="s">
        <v>22</v>
      </c>
      <c r="B22" s="36">
        <f>B16</f>
        <v>118000</v>
      </c>
      <c r="C22" s="36">
        <f>C16</f>
        <v>36000</v>
      </c>
      <c r="D22" s="39">
        <v>18000</v>
      </c>
      <c r="F22" s="36">
        <f>B22+C22-D22-D23-D24</f>
        <v>124300</v>
      </c>
      <c r="G22" s="38"/>
      <c r="H22" s="3" t="s">
        <v>42</v>
      </c>
      <c r="K22" s="36">
        <f>10%*9/12*36000</f>
        <v>2700</v>
      </c>
    </row>
    <row r="23" spans="1:14" x14ac:dyDescent="0.25">
      <c r="D23" s="39">
        <f>3/12*C22</f>
        <v>9000</v>
      </c>
      <c r="H23" s="3" t="s">
        <v>23</v>
      </c>
    </row>
    <row r="24" spans="1:14" x14ac:dyDescent="0.25">
      <c r="A24" s="3" t="s">
        <v>42</v>
      </c>
      <c r="D24" s="39">
        <f>10%*9/12*36000</f>
        <v>2700</v>
      </c>
      <c r="H24" s="3" t="s">
        <v>20</v>
      </c>
      <c r="I24" s="36">
        <v>-50000</v>
      </c>
      <c r="M24" s="36">
        <f>I24</f>
        <v>-50000</v>
      </c>
    </row>
    <row r="25" spans="1:14" x14ac:dyDescent="0.25">
      <c r="A25" s="3" t="s">
        <v>23</v>
      </c>
      <c r="H25" s="3" t="s">
        <v>21</v>
      </c>
      <c r="J25" s="36">
        <v>-20000</v>
      </c>
      <c r="L25" s="36">
        <f>-J25*90%</f>
        <v>18000</v>
      </c>
    </row>
    <row r="26" spans="1:14" x14ac:dyDescent="0.25">
      <c r="A26" s="3" t="s">
        <v>20</v>
      </c>
      <c r="B26" s="36">
        <v>-50000</v>
      </c>
      <c r="F26" s="36">
        <f>B26</f>
        <v>-50000</v>
      </c>
      <c r="H26" s="3" t="s">
        <v>48</v>
      </c>
      <c r="L26" s="36">
        <f>-J25*10%</f>
        <v>2000</v>
      </c>
    </row>
    <row r="27" spans="1:14" x14ac:dyDescent="0.25">
      <c r="A27" s="3" t="s">
        <v>21</v>
      </c>
      <c r="C27" s="36">
        <v>-20000</v>
      </c>
      <c r="E27" s="40">
        <f>-C27*90%</f>
        <v>18000</v>
      </c>
      <c r="H27" s="3" t="s">
        <v>24</v>
      </c>
      <c r="I27" s="36">
        <f>SUM(I19:I26)</f>
        <v>282000</v>
      </c>
      <c r="J27" s="36">
        <f>SUM(J20:J25)</f>
        <v>96000</v>
      </c>
      <c r="K27" s="36">
        <v>89000</v>
      </c>
      <c r="M27" s="36">
        <f>SUM(M19:M26)</f>
        <v>288300</v>
      </c>
      <c r="N27" s="38"/>
    </row>
    <row r="28" spans="1:14" x14ac:dyDescent="0.25">
      <c r="A28" s="3" t="s">
        <v>43</v>
      </c>
      <c r="E28" s="40">
        <f>-C27*10%</f>
        <v>2000</v>
      </c>
      <c r="H28" s="3" t="s">
        <v>70</v>
      </c>
      <c r="K28" s="36">
        <v>700</v>
      </c>
      <c r="N28" s="38"/>
    </row>
    <row r="29" spans="1:14" ht="18.75" x14ac:dyDescent="0.3">
      <c r="A29" s="3" t="s">
        <v>24</v>
      </c>
      <c r="B29" s="36">
        <f>SUM(B20:B28)</f>
        <v>282000</v>
      </c>
      <c r="C29" s="36">
        <f>SUM(C21:C27)</f>
        <v>96000</v>
      </c>
      <c r="D29" s="36">
        <v>80000</v>
      </c>
      <c r="F29" s="36">
        <f>SUM(F20:F28)</f>
        <v>288300</v>
      </c>
      <c r="G29" s="48">
        <f>B29+C29-D29-D30-D31</f>
        <v>288300</v>
      </c>
    </row>
    <row r="30" spans="1:14" x14ac:dyDescent="0.25">
      <c r="D30" s="36">
        <f>3/12*36000</f>
        <v>9000</v>
      </c>
      <c r="G30" s="38"/>
      <c r="H30" s="10" t="s">
        <v>25</v>
      </c>
    </row>
    <row r="31" spans="1:14" x14ac:dyDescent="0.25">
      <c r="A31" s="3" t="s">
        <v>47</v>
      </c>
      <c r="D31" s="40">
        <f>D24-E28</f>
        <v>700</v>
      </c>
      <c r="G31" s="38"/>
      <c r="H31" s="3" t="s">
        <v>56</v>
      </c>
      <c r="I31" s="36">
        <v>145300</v>
      </c>
      <c r="J31" s="36">
        <v>71000</v>
      </c>
      <c r="M31" s="36">
        <f>I31+J31</f>
        <v>216300</v>
      </c>
    </row>
    <row r="32" spans="1:14" x14ac:dyDescent="0.25">
      <c r="H32" s="3" t="s">
        <v>29</v>
      </c>
      <c r="I32" s="36">
        <v>290700</v>
      </c>
      <c r="L32" s="36">
        <v>290700</v>
      </c>
      <c r="M32" s="36">
        <v>0</v>
      </c>
    </row>
    <row r="33" spans="1:13" x14ac:dyDescent="0.25">
      <c r="A33" s="10" t="s">
        <v>25</v>
      </c>
      <c r="H33" s="3" t="s">
        <v>30</v>
      </c>
      <c r="I33" s="36">
        <v>326000</v>
      </c>
      <c r="J33" s="36">
        <v>200000</v>
      </c>
      <c r="M33" s="36">
        <f>I33+J33</f>
        <v>526000</v>
      </c>
    </row>
    <row r="34" spans="1:13" x14ac:dyDescent="0.25">
      <c r="A34" s="3" t="s">
        <v>56</v>
      </c>
      <c r="B34" s="36">
        <v>145300</v>
      </c>
      <c r="C34" s="36">
        <v>71000</v>
      </c>
      <c r="F34" s="36">
        <f>B34+C34</f>
        <v>216300</v>
      </c>
      <c r="H34" s="3" t="s">
        <v>57</v>
      </c>
      <c r="I34" s="36">
        <v>120000</v>
      </c>
      <c r="J34" s="36">
        <v>90000</v>
      </c>
      <c r="K34" s="36">
        <v>34000</v>
      </c>
      <c r="M34" s="36">
        <f>I34+J34+K34</f>
        <v>244000</v>
      </c>
    </row>
    <row r="35" spans="1:13" x14ac:dyDescent="0.25">
      <c r="A35" s="3" t="s">
        <v>29</v>
      </c>
      <c r="B35" s="36">
        <v>290700</v>
      </c>
      <c r="E35" s="36">
        <v>290700</v>
      </c>
      <c r="F35" s="36">
        <v>0</v>
      </c>
      <c r="H35" s="3" t="s">
        <v>32</v>
      </c>
      <c r="I35" s="36">
        <f>SUM(I31:I34)</f>
        <v>882000</v>
      </c>
      <c r="J35" s="36">
        <f>SUM(J31:J34)</f>
        <v>361000</v>
      </c>
      <c r="M35" s="40">
        <f>SUM(M31:M34)</f>
        <v>986300</v>
      </c>
    </row>
    <row r="36" spans="1:13" x14ac:dyDescent="0.25">
      <c r="A36" s="3" t="s">
        <v>30</v>
      </c>
      <c r="B36" s="36">
        <v>326000</v>
      </c>
      <c r="C36" s="36">
        <v>200000</v>
      </c>
      <c r="F36" s="36">
        <f>B36+C36</f>
        <v>526000</v>
      </c>
      <c r="H36" s="3" t="s">
        <v>58</v>
      </c>
      <c r="I36" s="36">
        <v>100000</v>
      </c>
      <c r="J36" s="36">
        <v>65000</v>
      </c>
      <c r="M36" s="36">
        <f>I36+J36</f>
        <v>165000</v>
      </c>
    </row>
    <row r="37" spans="1:13" x14ac:dyDescent="0.25">
      <c r="A37" s="3" t="s">
        <v>57</v>
      </c>
      <c r="B37" s="36">
        <v>120000</v>
      </c>
      <c r="C37" s="36">
        <v>90000</v>
      </c>
      <c r="D37" s="36">
        <v>34000</v>
      </c>
      <c r="F37" s="36">
        <f>B37+C37+D37</f>
        <v>244000</v>
      </c>
      <c r="H37" s="3" t="s">
        <v>35</v>
      </c>
    </row>
    <row r="38" spans="1:13" x14ac:dyDescent="0.25">
      <c r="A38" s="3" t="s">
        <v>32</v>
      </c>
      <c r="B38" s="37">
        <f>SUM(B34:B37)</f>
        <v>882000</v>
      </c>
      <c r="C38" s="37">
        <f>SUM(C34:C37)</f>
        <v>361000</v>
      </c>
      <c r="F38" s="37">
        <f>SUM(F34:F37)</f>
        <v>986300</v>
      </c>
      <c r="H38" s="3" t="s">
        <v>20</v>
      </c>
      <c r="I38" s="36">
        <v>500000</v>
      </c>
      <c r="M38" s="36">
        <v>500000</v>
      </c>
    </row>
    <row r="39" spans="1:13" x14ac:dyDescent="0.25">
      <c r="A39" s="3" t="s">
        <v>58</v>
      </c>
      <c r="B39" s="36">
        <v>100000</v>
      </c>
      <c r="C39" s="36">
        <v>65000</v>
      </c>
      <c r="F39" s="36">
        <f>B39+C39</f>
        <v>165000</v>
      </c>
      <c r="H39" s="3" t="s">
        <v>21</v>
      </c>
      <c r="J39" s="36">
        <v>200000</v>
      </c>
      <c r="K39" s="36">
        <v>200000</v>
      </c>
      <c r="M39" s="36">
        <v>0</v>
      </c>
    </row>
    <row r="40" spans="1:13" x14ac:dyDescent="0.25">
      <c r="A40" s="3" t="s">
        <v>35</v>
      </c>
      <c r="H40" s="3" t="s">
        <v>37</v>
      </c>
      <c r="I40" s="36">
        <v>282000</v>
      </c>
      <c r="J40" s="36">
        <v>96000</v>
      </c>
      <c r="K40" s="36">
        <v>89000</v>
      </c>
      <c r="M40" s="36">
        <f>I40+J40-K40-K41</f>
        <v>288300</v>
      </c>
    </row>
    <row r="41" spans="1:13" x14ac:dyDescent="0.25">
      <c r="A41" s="3" t="s">
        <v>20</v>
      </c>
      <c r="B41" s="36">
        <v>500000</v>
      </c>
      <c r="F41" s="36">
        <v>500000</v>
      </c>
      <c r="K41" s="36">
        <f>(2700-2000)</f>
        <v>700</v>
      </c>
    </row>
    <row r="42" spans="1:13" x14ac:dyDescent="0.25">
      <c r="A42" s="3" t="s">
        <v>21</v>
      </c>
      <c r="C42" s="36">
        <v>200000</v>
      </c>
      <c r="D42" s="36">
        <v>200000</v>
      </c>
      <c r="F42" s="36">
        <v>0</v>
      </c>
      <c r="H42" s="3" t="s">
        <v>39</v>
      </c>
      <c r="L42" s="36">
        <v>32300</v>
      </c>
    </row>
    <row r="43" spans="1:13" x14ac:dyDescent="0.25">
      <c r="A43" s="3" t="s">
        <v>37</v>
      </c>
      <c r="B43" s="36">
        <v>282000</v>
      </c>
      <c r="C43" s="36">
        <v>96000</v>
      </c>
      <c r="D43" s="36">
        <v>80000</v>
      </c>
      <c r="F43" s="36">
        <f>B43+C43-D43-D44-D45+E43</f>
        <v>288300</v>
      </c>
      <c r="G43" s="38"/>
      <c r="H43" s="3" t="s">
        <v>38</v>
      </c>
      <c r="L43" s="36">
        <f>K41</f>
        <v>700</v>
      </c>
      <c r="M43" s="36">
        <f>SUM(L42:L43)</f>
        <v>33000</v>
      </c>
    </row>
    <row r="44" spans="1:13" x14ac:dyDescent="0.25">
      <c r="D44" s="36">
        <v>9000</v>
      </c>
      <c r="H44" s="3" t="s">
        <v>32</v>
      </c>
      <c r="I44" s="36">
        <f>SUM(I36:I43)</f>
        <v>882000</v>
      </c>
      <c r="J44" s="36">
        <f>SUM(J36:J43)</f>
        <v>361000</v>
      </c>
      <c r="K44" s="36">
        <f>SUM(K31:K43)</f>
        <v>323700</v>
      </c>
      <c r="L44" s="36">
        <f>SUM(L32:L43)</f>
        <v>323700</v>
      </c>
      <c r="M44" s="40">
        <f>SUM(M36:M43)</f>
        <v>986300</v>
      </c>
    </row>
    <row r="45" spans="1:13" x14ac:dyDescent="0.25">
      <c r="D45" s="36">
        <f>(2700-2000)</f>
        <v>700</v>
      </c>
    </row>
    <row r="46" spans="1:13" x14ac:dyDescent="0.25">
      <c r="A46" s="3" t="s">
        <v>39</v>
      </c>
      <c r="E46" s="36">
        <v>32300</v>
      </c>
    </row>
    <row r="47" spans="1:13" x14ac:dyDescent="0.25">
      <c r="A47" s="3" t="s">
        <v>38</v>
      </c>
      <c r="E47" s="36">
        <f>D45</f>
        <v>700</v>
      </c>
      <c r="F47" s="36">
        <f>SUM(E46:E47)</f>
        <v>33000</v>
      </c>
    </row>
    <row r="48" spans="1:13" x14ac:dyDescent="0.25">
      <c r="A48" s="3" t="s">
        <v>32</v>
      </c>
      <c r="B48" s="37">
        <f>SUM(B39:B47)</f>
        <v>882000</v>
      </c>
      <c r="C48" s="37">
        <f>SUM(C39:C47)</f>
        <v>361000</v>
      </c>
      <c r="D48" s="37">
        <f>SUM(D34:D47)</f>
        <v>323700</v>
      </c>
      <c r="E48" s="37">
        <f>SUM(E35:E47)</f>
        <v>323700</v>
      </c>
      <c r="F48" s="37">
        <f>SUM(F39:F47)</f>
        <v>986300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COST METHOD</vt:lpstr>
      <vt:lpstr>EQUITY METHOD</vt:lpstr>
      <vt:lpstr>COST M INT ACQ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Win8.1</dc:creator>
  <cp:lastModifiedBy>Win8.1</cp:lastModifiedBy>
  <dcterms:created xsi:type="dcterms:W3CDTF">2015-12-15T19:28:27Z</dcterms:created>
  <dcterms:modified xsi:type="dcterms:W3CDTF">2016-01-06T15:49:48Z</dcterms:modified>
</cp:coreProperties>
</file>