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V ACC\"/>
    </mc:Choice>
  </mc:AlternateContent>
  <bookViews>
    <workbookView xWindow="240" yWindow="30" windowWidth="15600" windowHeight="76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204" i="1" l="1"/>
  <c r="F216" i="1"/>
  <c r="E211" i="1"/>
  <c r="E210" i="1"/>
  <c r="E207" i="1"/>
  <c r="E205" i="1"/>
  <c r="E204" i="1"/>
  <c r="E203" i="1"/>
  <c r="H209" i="1"/>
  <c r="G216" i="1"/>
  <c r="D216" i="1"/>
  <c r="D209" i="1"/>
  <c r="E175" i="1"/>
  <c r="G181" i="1"/>
  <c r="E209" i="1" l="1"/>
  <c r="E216" i="1"/>
  <c r="E217" i="1" s="1"/>
  <c r="G217" i="1"/>
  <c r="H216" i="1"/>
  <c r="G182" i="1"/>
  <c r="F180" i="1"/>
  <c r="E180" i="1"/>
  <c r="F179" i="1"/>
  <c r="E179" i="1"/>
  <c r="F178" i="1"/>
  <c r="E178" i="1"/>
  <c r="F177" i="1"/>
  <c r="E177" i="1"/>
  <c r="E193" i="1"/>
  <c r="F171" i="1"/>
  <c r="F158" i="1"/>
  <c r="F157" i="1"/>
  <c r="F156" i="1"/>
  <c r="F155" i="1"/>
  <c r="E158" i="1"/>
  <c r="E157" i="1"/>
  <c r="E156" i="1"/>
  <c r="E155" i="1"/>
  <c r="G159" i="1"/>
  <c r="G153" i="1"/>
  <c r="F153" i="1" s="1"/>
  <c r="F193" i="1" s="1"/>
  <c r="E171" i="1"/>
  <c r="E181" i="1" l="1"/>
  <c r="E182" i="1" s="1"/>
  <c r="F181" i="1"/>
  <c r="F175" i="1"/>
  <c r="E159" i="1"/>
  <c r="E160" i="1" s="1"/>
  <c r="E161" i="1" s="1"/>
  <c r="F159" i="1"/>
  <c r="F160" i="1" s="1"/>
  <c r="F161" i="1" s="1"/>
  <c r="F162" i="1" s="1"/>
  <c r="G160" i="1"/>
  <c r="G161" i="1" s="1"/>
  <c r="G147" i="1"/>
  <c r="F147" i="1"/>
  <c r="H139" i="1"/>
  <c r="H138" i="1"/>
  <c r="H137" i="1"/>
  <c r="H135" i="1"/>
  <c r="H134" i="1"/>
  <c r="D133" i="1"/>
  <c r="H133" i="1" s="1"/>
  <c r="D144" i="1"/>
  <c r="F182" i="1" l="1"/>
  <c r="H140" i="1"/>
  <c r="E147" i="1"/>
  <c r="D147" i="1"/>
  <c r="H146" i="1"/>
  <c r="H144" i="1"/>
  <c r="H143" i="1"/>
  <c r="H142" i="1"/>
  <c r="H141" i="1"/>
  <c r="E140" i="1"/>
  <c r="D140" i="1"/>
  <c r="H147" i="1" l="1"/>
  <c r="G121" i="1"/>
  <c r="G122" i="1" s="1"/>
  <c r="E69" i="1"/>
  <c r="E70" i="1"/>
  <c r="E71" i="1"/>
  <c r="G110" i="1"/>
  <c r="E100" i="1"/>
  <c r="E99" i="1"/>
  <c r="H95" i="1"/>
  <c r="H93" i="1"/>
  <c r="H92" i="1"/>
  <c r="H91" i="1"/>
  <c r="H90" i="1"/>
  <c r="H88" i="1"/>
  <c r="H87" i="1"/>
  <c r="H85" i="1"/>
  <c r="H84" i="1"/>
  <c r="G96" i="1"/>
  <c r="F96" i="1"/>
  <c r="D83" i="1"/>
  <c r="D89" i="1" s="1"/>
  <c r="E96" i="1"/>
  <c r="E89" i="1"/>
  <c r="D96" i="1"/>
  <c r="F71" i="1"/>
  <c r="F70" i="1"/>
  <c r="F69" i="1"/>
  <c r="G72" i="1"/>
  <c r="G67" i="1"/>
  <c r="E60" i="1"/>
  <c r="E61" i="1" s="1"/>
  <c r="G50" i="1"/>
  <c r="E50" i="1"/>
  <c r="E51" i="1" s="1"/>
  <c r="E53" i="1" s="1"/>
  <c r="G45" i="1"/>
  <c r="G51" i="1" s="1"/>
  <c r="G53" i="1" s="1"/>
  <c r="G22" i="1"/>
  <c r="E22" i="1"/>
  <c r="E23" i="1" s="1"/>
  <c r="G17" i="1"/>
  <c r="F4" i="1"/>
  <c r="F3" i="1"/>
  <c r="E72" i="1" l="1"/>
  <c r="E73" i="1" s="1"/>
  <c r="E75" i="1" s="1"/>
  <c r="F5" i="1"/>
  <c r="F72" i="1"/>
  <c r="F73" i="1" s="1"/>
  <c r="H96" i="1"/>
  <c r="E101" i="1"/>
  <c r="G23" i="1"/>
  <c r="E121" i="1"/>
  <c r="E122" i="1" s="1"/>
  <c r="F124" i="1"/>
  <c r="H83" i="1"/>
  <c r="H89" i="1" s="1"/>
  <c r="G73" i="1"/>
  <c r="F74" i="1" l="1"/>
  <c r="F75" i="1" s="1"/>
  <c r="G74" i="1"/>
  <c r="G75" i="1" s="1"/>
</calcChain>
</file>

<file path=xl/sharedStrings.xml><?xml version="1.0" encoding="utf-8"?>
<sst xmlns="http://schemas.openxmlformats.org/spreadsheetml/2006/main" count="275" uniqueCount="114">
  <si>
    <t>Exercise 4.1</t>
  </si>
  <si>
    <t>The value of POLO stock</t>
  </si>
  <si>
    <t>Par value</t>
  </si>
  <si>
    <t>Other contributed capital</t>
  </si>
  <si>
    <t>Investment in Save Co</t>
  </si>
  <si>
    <t>Common Stock</t>
  </si>
  <si>
    <t>Other Contributed Capital</t>
  </si>
  <si>
    <t>Cash</t>
  </si>
  <si>
    <t>Parent</t>
  </si>
  <si>
    <t>Share</t>
  </si>
  <si>
    <t>NCI</t>
  </si>
  <si>
    <t>Total</t>
  </si>
  <si>
    <t>Ownership 100%</t>
  </si>
  <si>
    <t>Purchase price &amp; implied value</t>
  </si>
  <si>
    <t>Value</t>
  </si>
  <si>
    <t>Less: book value of SC</t>
  </si>
  <si>
    <t>Common stock</t>
  </si>
  <si>
    <t>Other CP</t>
  </si>
  <si>
    <t>Retained Earning</t>
  </si>
  <si>
    <t>Total book value</t>
  </si>
  <si>
    <t>Investment in Save Company</t>
  </si>
  <si>
    <t>Elimination entry:</t>
  </si>
  <si>
    <t>Recording in Polo Books:</t>
  </si>
  <si>
    <t>Working paper for consolidated financial statements</t>
  </si>
  <si>
    <t>Implied value (IV) = BV</t>
  </si>
  <si>
    <t>IV and BV attributed to land</t>
  </si>
  <si>
    <t>Land</t>
  </si>
  <si>
    <r>
      <t xml:space="preserve">If the purchase price </t>
    </r>
    <r>
      <rPr>
        <sz val="16"/>
        <color rgb="FFC00000"/>
        <rFont val="Arial"/>
        <family val="2"/>
      </rPr>
      <t xml:space="preserve">is </t>
    </r>
    <r>
      <rPr>
        <b/>
        <sz val="16"/>
        <color rgb="FFC00000"/>
        <rFont val="Arial"/>
        <family val="2"/>
      </rPr>
      <t xml:space="preserve">$750,000 </t>
    </r>
    <r>
      <rPr>
        <sz val="16"/>
        <color theme="1"/>
        <rFont val="Arial"/>
        <family val="2"/>
      </rPr>
      <t>and the difference between</t>
    </r>
  </si>
  <si>
    <t>Adjust land upward</t>
  </si>
  <si>
    <t>Balance</t>
  </si>
  <si>
    <t>Exercise 4.2</t>
  </si>
  <si>
    <t>Investment in Sun Co</t>
  </si>
  <si>
    <t>Jurnal of purchasing 90% subsidiary stock</t>
  </si>
  <si>
    <t>Implied value of Sun Company:</t>
  </si>
  <si>
    <t>= 100/90 x 192.000</t>
  </si>
  <si>
    <t>Ownership 90%</t>
  </si>
  <si>
    <t>The difference of IV and BV</t>
  </si>
  <si>
    <t>NCI  = 10% X 213.333</t>
  </si>
  <si>
    <t>The CAD (the Computation and Allocation of Difference (IV&amp;BV)</t>
  </si>
  <si>
    <t>Computation and Allocation of Difference (CAD) of IV and BV</t>
  </si>
  <si>
    <t>Adjustment of land upward</t>
  </si>
  <si>
    <t xml:space="preserve">Consolidated Balance Sheet Workpaper </t>
  </si>
  <si>
    <t>January 1, 2015</t>
  </si>
  <si>
    <t>P Company and S Company</t>
  </si>
  <si>
    <t>Prunce</t>
  </si>
  <si>
    <t>Sun</t>
  </si>
  <si>
    <t>Elimination</t>
  </si>
  <si>
    <t>Bal. Sheet</t>
  </si>
  <si>
    <t>Consol</t>
  </si>
  <si>
    <t>Dr</t>
  </si>
  <si>
    <t>Cr</t>
  </si>
  <si>
    <t>Accounts Receivable</t>
  </si>
  <si>
    <t>Inventory</t>
  </si>
  <si>
    <t>Plant and equipment</t>
  </si>
  <si>
    <t>Total asset</t>
  </si>
  <si>
    <t>Accounts payable</t>
  </si>
  <si>
    <t>Mortgage payable</t>
  </si>
  <si>
    <t>Common stock, $2 par value</t>
  </si>
  <si>
    <t>Retained earnings</t>
  </si>
  <si>
    <t>Total equities</t>
  </si>
  <si>
    <t>Investment in Sun Company</t>
  </si>
  <si>
    <t>Cash : 260.000 - 192.000</t>
  </si>
  <si>
    <t>Non controling interest</t>
  </si>
  <si>
    <t>Exercise 4.3.</t>
  </si>
  <si>
    <t>Purchase price = 1,500 * $60</t>
  </si>
  <si>
    <t>Investment in Swartz Company</t>
  </si>
  <si>
    <t>Share Capital</t>
  </si>
  <si>
    <t>Percentage of ownership : 2000/(40000/20) *100%</t>
  </si>
  <si>
    <t>Allocated to goodwill</t>
  </si>
  <si>
    <t>Par value = 1,500 * 20</t>
  </si>
  <si>
    <t xml:space="preserve">Cash </t>
  </si>
  <si>
    <t>Peach Co. and Swartz Co.</t>
  </si>
  <si>
    <t>Peach</t>
  </si>
  <si>
    <t>Co</t>
  </si>
  <si>
    <t>Swartz</t>
  </si>
  <si>
    <t>Co.</t>
  </si>
  <si>
    <t>Goodwill</t>
  </si>
  <si>
    <t>A</t>
  </si>
  <si>
    <t>B</t>
  </si>
  <si>
    <t>C</t>
  </si>
  <si>
    <t>Exercise 4.4.</t>
  </si>
  <si>
    <t>Retained Earnings</t>
  </si>
  <si>
    <t>Treasury Stock</t>
  </si>
  <si>
    <t>Investment in Spruce Company</t>
  </si>
  <si>
    <t>Allocated to land</t>
  </si>
  <si>
    <t>Non Controling Interest</t>
  </si>
  <si>
    <t>Exercise 4.5.</t>
  </si>
  <si>
    <t>Investment in Shipley Company</t>
  </si>
  <si>
    <t>Note payable</t>
  </si>
  <si>
    <t>Price</t>
  </si>
  <si>
    <t>Shipley</t>
  </si>
  <si>
    <t>Price Co. and Shipley Co.</t>
  </si>
  <si>
    <t xml:space="preserve"> December 31, 2014</t>
  </si>
  <si>
    <t>Consolidated Balance Sheet</t>
  </si>
  <si>
    <t>Total liabilities and equities</t>
  </si>
  <si>
    <t>Exercise 4.6.</t>
  </si>
  <si>
    <t>Interest Receivable from Brown Company</t>
  </si>
  <si>
    <t>Intercompany Payable to Silver Company</t>
  </si>
  <si>
    <t>Long-term advance to Green Company</t>
  </si>
  <si>
    <t>Long-term payable to Silver Company</t>
  </si>
  <si>
    <t>Long-term receivable from Brown Company</t>
  </si>
  <si>
    <t>Polychromasia Inc.</t>
  </si>
  <si>
    <t>Green Company</t>
  </si>
  <si>
    <t>Black Inc.</t>
  </si>
  <si>
    <t>White &amp; Sons</t>
  </si>
  <si>
    <t>Silver Co.</t>
  </si>
  <si>
    <t>Subsidiary</t>
  </si>
  <si>
    <t>Brown Company</t>
  </si>
  <si>
    <t>Consolidated</t>
  </si>
  <si>
    <t>Not Consolidated</t>
  </si>
  <si>
    <t>Interest Payable to Black Inc.</t>
  </si>
  <si>
    <t>Eliminated</t>
  </si>
  <si>
    <t xml:space="preserve"> Eliminated</t>
  </si>
  <si>
    <t>Reported as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</si>
</sst>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1" fontId="3" fillId="0" borderId="0" xfId="1" applyFont="1"/>
    <xf numFmtId="41" fontId="3" fillId="2" borderId="0" xfId="1" applyFont="1" applyFill="1"/>
    <xf numFmtId="41" fontId="3" fillId="0" borderId="0" xfId="1" quotePrefix="1" applyFont="1"/>
    <xf numFmtId="0" fontId="4" fillId="0" borderId="0" xfId="0" applyFont="1"/>
    <xf numFmtId="41" fontId="3" fillId="0" borderId="1" xfId="1" applyFont="1" applyBorder="1"/>
    <xf numFmtId="41" fontId="3" fillId="0" borderId="2" xfId="1" applyFont="1" applyBorder="1"/>
    <xf numFmtId="0" fontId="3" fillId="0" borderId="3" xfId="0" applyFont="1" applyBorder="1" applyAlignment="1">
      <alignment vertical="top"/>
    </xf>
    <xf numFmtId="41" fontId="3" fillId="0" borderId="4" xfId="1" applyFont="1" applyBorder="1"/>
    <xf numFmtId="41" fontId="2" fillId="0" borderId="1" xfId="1" applyFont="1" applyBorder="1" applyAlignment="1">
      <alignment horizontal="right" vertical="top" wrapText="1"/>
    </xf>
    <xf numFmtId="41" fontId="7" fillId="0" borderId="1" xfId="1" applyFont="1" applyBorder="1" applyAlignment="1">
      <alignment horizontal="right" vertical="top" wrapText="1"/>
    </xf>
    <xf numFmtId="41" fontId="3" fillId="0" borderId="3" xfId="1" applyFont="1" applyBorder="1"/>
    <xf numFmtId="41" fontId="2" fillId="2" borderId="1" xfId="1" applyFont="1" applyFill="1" applyBorder="1" applyAlignment="1">
      <alignment horizontal="right" vertical="top" wrapText="1"/>
    </xf>
    <xf numFmtId="41" fontId="2" fillId="0" borderId="0" xfId="1" applyFont="1"/>
    <xf numFmtId="164" fontId="2" fillId="0" borderId="0" xfId="1" applyNumberFormat="1" applyFont="1"/>
    <xf numFmtId="41" fontId="2" fillId="2" borderId="0" xfId="1" applyFont="1" applyFill="1"/>
    <xf numFmtId="41" fontId="2" fillId="0" borderId="1" xfId="1" applyFont="1" applyBorder="1"/>
    <xf numFmtId="41" fontId="2" fillId="0" borderId="2" xfId="1" applyFont="1" applyBorder="1"/>
    <xf numFmtId="41" fontId="2" fillId="2" borderId="2" xfId="1" applyFont="1" applyFill="1" applyBorder="1"/>
    <xf numFmtId="41" fontId="2" fillId="2" borderId="1" xfId="1" applyFont="1" applyFill="1" applyBorder="1"/>
    <xf numFmtId="41" fontId="7" fillId="3" borderId="1" xfId="1" applyFont="1" applyFill="1" applyBorder="1" applyAlignment="1">
      <alignment horizontal="right" vertical="top" wrapText="1"/>
    </xf>
    <xf numFmtId="9" fontId="2" fillId="0" borderId="0" xfId="2" applyFont="1"/>
    <xf numFmtId="41" fontId="7" fillId="0" borderId="0" xfId="1" applyFont="1"/>
    <xf numFmtId="165" fontId="2" fillId="0" borderId="0" xfId="3" applyNumberFormat="1" applyFont="1"/>
    <xf numFmtId="41" fontId="2" fillId="0" borderId="3" xfId="1" applyFont="1" applyBorder="1" applyAlignment="1">
      <alignment horizontal="center"/>
    </xf>
    <xf numFmtId="41" fontId="2" fillId="0" borderId="2" xfId="1" applyFont="1" applyBorder="1" applyAlignment="1">
      <alignment horizontal="center"/>
    </xf>
    <xf numFmtId="41" fontId="8" fillId="0" borderId="0" xfId="1" applyFont="1"/>
    <xf numFmtId="41" fontId="7" fillId="2" borderId="0" xfId="1" applyFont="1" applyFill="1"/>
    <xf numFmtId="41" fontId="2" fillId="4" borderId="0" xfId="1" applyFont="1" applyFill="1"/>
    <xf numFmtId="41" fontId="2" fillId="0" borderId="0" xfId="0" applyNumberFormat="1" applyFont="1"/>
    <xf numFmtId="15" fontId="3" fillId="0" borderId="0" xfId="1" quotePrefix="1" applyNumberFormat="1" applyFont="1"/>
    <xf numFmtId="41" fontId="8" fillId="0" borderId="4" xfId="1" applyFont="1" applyBorder="1"/>
    <xf numFmtId="41" fontId="2" fillId="0" borderId="4" xfId="1" applyFont="1" applyBorder="1"/>
    <xf numFmtId="41" fontId="9" fillId="2" borderId="4" xfId="1" applyFont="1" applyFill="1" applyBorder="1"/>
    <xf numFmtId="0" fontId="8" fillId="0" borderId="0" xfId="0" applyFont="1"/>
    <xf numFmtId="0" fontId="8" fillId="2" borderId="0" xfId="0" applyFont="1" applyFill="1"/>
    <xf numFmtId="0" fontId="0" fillId="2" borderId="0" xfId="0" applyFill="1"/>
    <xf numFmtId="0" fontId="8" fillId="0" borderId="0" xfId="0" applyFont="1" applyFill="1"/>
    <xf numFmtId="0" fontId="0" fillId="0" borderId="0" xfId="0" applyFill="1"/>
    <xf numFmtId="165" fontId="8" fillId="0" borderId="0" xfId="3" applyNumberFormat="1" applyFont="1"/>
    <xf numFmtId="41" fontId="8" fillId="0" borderId="0" xfId="1" applyFont="1" applyAlignment="1">
      <alignment horizontal="left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abSelected="1" topLeftCell="A193" workbookViewId="0">
      <selection activeCell="B244" sqref="B244"/>
    </sheetView>
  </sheetViews>
  <sheetFormatPr defaultRowHeight="20.25" x14ac:dyDescent="0.3"/>
  <cols>
    <col min="1" max="1" width="8.28515625" style="1" customWidth="1"/>
    <col min="2" max="2" width="6.85546875" style="2" customWidth="1"/>
    <col min="3" max="3" width="38.140625" style="2" customWidth="1"/>
    <col min="4" max="4" width="14.5703125" style="2" bestFit="1" customWidth="1"/>
    <col min="5" max="5" width="14.5703125" style="14" bestFit="1" customWidth="1"/>
    <col min="6" max="6" width="14.140625" style="14" customWidth="1"/>
    <col min="7" max="7" width="16.140625" style="14" bestFit="1" customWidth="1"/>
    <col min="8" max="8" width="17.28515625" style="14" bestFit="1" customWidth="1"/>
    <col min="9" max="9" width="11" style="1" bestFit="1" customWidth="1"/>
  </cols>
  <sheetData>
    <row r="1" spans="1:7" x14ac:dyDescent="0.3">
      <c r="A1" s="1" t="s">
        <v>0</v>
      </c>
    </row>
    <row r="2" spans="1:7" x14ac:dyDescent="0.3">
      <c r="A2" s="1" t="s">
        <v>22</v>
      </c>
    </row>
    <row r="3" spans="1:7" x14ac:dyDescent="0.3">
      <c r="A3" s="1" t="s">
        <v>1</v>
      </c>
      <c r="D3" s="2">
        <v>40000</v>
      </c>
      <c r="E3" s="15">
        <v>17.5</v>
      </c>
      <c r="F3" s="14">
        <f>D3*E3</f>
        <v>700000</v>
      </c>
    </row>
    <row r="4" spans="1:7" x14ac:dyDescent="0.3">
      <c r="A4" s="1" t="s">
        <v>2</v>
      </c>
      <c r="D4" s="2">
        <v>40000</v>
      </c>
      <c r="E4" s="14">
        <v>10</v>
      </c>
      <c r="F4" s="14">
        <f>D4*E4</f>
        <v>400000</v>
      </c>
    </row>
    <row r="5" spans="1:7" x14ac:dyDescent="0.3">
      <c r="B5" s="2" t="s">
        <v>3</v>
      </c>
      <c r="F5" s="14">
        <f>F3-F4</f>
        <v>300000</v>
      </c>
    </row>
    <row r="7" spans="1:7" x14ac:dyDescent="0.3">
      <c r="B7" s="2" t="s">
        <v>4</v>
      </c>
      <c r="E7" s="14">
        <v>700000</v>
      </c>
    </row>
    <row r="8" spans="1:7" x14ac:dyDescent="0.3">
      <c r="C8" s="2" t="s">
        <v>5</v>
      </c>
      <c r="F8" s="14">
        <v>400000</v>
      </c>
    </row>
    <row r="9" spans="1:7" x14ac:dyDescent="0.3">
      <c r="C9" s="2" t="s">
        <v>6</v>
      </c>
      <c r="F9" s="14">
        <v>300000</v>
      </c>
    </row>
    <row r="10" spans="1:7" x14ac:dyDescent="0.3">
      <c r="B10" s="2" t="s">
        <v>6</v>
      </c>
      <c r="E10" s="14">
        <v>20000</v>
      </c>
    </row>
    <row r="11" spans="1:7" x14ac:dyDescent="0.3">
      <c r="C11" s="2" t="s">
        <v>7</v>
      </c>
      <c r="F11" s="14">
        <v>20000</v>
      </c>
    </row>
    <row r="13" spans="1:7" x14ac:dyDescent="0.3">
      <c r="B13" s="3" t="s">
        <v>23</v>
      </c>
      <c r="C13" s="3"/>
      <c r="D13" s="3"/>
      <c r="E13" s="16"/>
      <c r="F13" s="16"/>
    </row>
    <row r="14" spans="1:7" x14ac:dyDescent="0.3">
      <c r="B14" s="2" t="s">
        <v>12</v>
      </c>
    </row>
    <row r="15" spans="1:7" x14ac:dyDescent="0.3">
      <c r="E15" s="14" t="s">
        <v>8</v>
      </c>
      <c r="F15" s="14" t="s">
        <v>10</v>
      </c>
      <c r="G15" s="14" t="s">
        <v>11</v>
      </c>
    </row>
    <row r="16" spans="1:7" x14ac:dyDescent="0.3">
      <c r="E16" s="14" t="s">
        <v>9</v>
      </c>
      <c r="G16" s="14" t="s">
        <v>14</v>
      </c>
    </row>
    <row r="17" spans="2:7" x14ac:dyDescent="0.3">
      <c r="B17" s="2" t="s">
        <v>13</v>
      </c>
      <c r="E17" s="14">
        <v>700000</v>
      </c>
      <c r="F17" s="14">
        <v>0</v>
      </c>
      <c r="G17" s="14">
        <f>E17</f>
        <v>700000</v>
      </c>
    </row>
    <row r="18" spans="2:7" x14ac:dyDescent="0.3">
      <c r="B18" s="2" t="s">
        <v>15</v>
      </c>
    </row>
    <row r="19" spans="2:7" x14ac:dyDescent="0.3">
      <c r="C19" s="2" t="s">
        <v>16</v>
      </c>
      <c r="E19" s="14">
        <v>320000</v>
      </c>
      <c r="G19" s="14">
        <v>320000</v>
      </c>
    </row>
    <row r="20" spans="2:7" x14ac:dyDescent="0.3">
      <c r="C20" s="2" t="s">
        <v>17</v>
      </c>
      <c r="E20" s="14">
        <v>175000</v>
      </c>
      <c r="G20" s="14">
        <v>175000</v>
      </c>
    </row>
    <row r="21" spans="2:7" x14ac:dyDescent="0.3">
      <c r="C21" s="2" t="s">
        <v>18</v>
      </c>
      <c r="E21" s="14">
        <v>205000</v>
      </c>
      <c r="G21" s="14">
        <v>205000</v>
      </c>
    </row>
    <row r="22" spans="2:7" x14ac:dyDescent="0.3">
      <c r="C22" s="2" t="s">
        <v>19</v>
      </c>
      <c r="E22" s="14">
        <f>SUM(E19:E21)</f>
        <v>700000</v>
      </c>
      <c r="G22" s="14">
        <f>SUM(G19:G21)</f>
        <v>700000</v>
      </c>
    </row>
    <row r="23" spans="2:7" x14ac:dyDescent="0.3">
      <c r="B23" s="2" t="s">
        <v>24</v>
      </c>
      <c r="E23" s="14">
        <f>E17-E22</f>
        <v>0</v>
      </c>
      <c r="G23" s="14">
        <f>G17-G22</f>
        <v>0</v>
      </c>
    </row>
    <row r="25" spans="2:7" x14ac:dyDescent="0.3">
      <c r="B25" s="3" t="s">
        <v>21</v>
      </c>
      <c r="C25" s="3"/>
    </row>
    <row r="26" spans="2:7" x14ac:dyDescent="0.3">
      <c r="B26" s="2" t="s">
        <v>5</v>
      </c>
      <c r="F26" s="14">
        <v>320000</v>
      </c>
    </row>
    <row r="27" spans="2:7" x14ac:dyDescent="0.3">
      <c r="B27" s="2" t="s">
        <v>17</v>
      </c>
      <c r="F27" s="14">
        <v>175000</v>
      </c>
    </row>
    <row r="28" spans="2:7" x14ac:dyDescent="0.3">
      <c r="B28" s="2" t="s">
        <v>18</v>
      </c>
      <c r="F28" s="14">
        <v>205000</v>
      </c>
    </row>
    <row r="29" spans="2:7" x14ac:dyDescent="0.3">
      <c r="C29" s="2" t="s">
        <v>20</v>
      </c>
      <c r="G29" s="14">
        <v>700000</v>
      </c>
    </row>
    <row r="31" spans="2:7" x14ac:dyDescent="0.3">
      <c r="B31" s="2" t="s">
        <v>27</v>
      </c>
    </row>
    <row r="32" spans="2:7" x14ac:dyDescent="0.3">
      <c r="B32" s="2" t="s">
        <v>25</v>
      </c>
    </row>
    <row r="34" spans="2:7" x14ac:dyDescent="0.3">
      <c r="B34" s="3" t="s">
        <v>21</v>
      </c>
      <c r="C34" s="3"/>
    </row>
    <row r="35" spans="2:7" x14ac:dyDescent="0.3">
      <c r="B35" s="2" t="s">
        <v>5</v>
      </c>
      <c r="F35" s="14">
        <v>320000</v>
      </c>
    </row>
    <row r="36" spans="2:7" x14ac:dyDescent="0.3">
      <c r="B36" s="2" t="s">
        <v>17</v>
      </c>
      <c r="F36" s="14">
        <v>175000</v>
      </c>
    </row>
    <row r="37" spans="2:7" x14ac:dyDescent="0.3">
      <c r="B37" s="2" t="s">
        <v>18</v>
      </c>
      <c r="F37" s="14">
        <v>205000</v>
      </c>
    </row>
    <row r="38" spans="2:7" x14ac:dyDescent="0.3">
      <c r="B38" s="3" t="s">
        <v>26</v>
      </c>
      <c r="C38" s="3"/>
      <c r="D38" s="3"/>
      <c r="E38" s="16"/>
      <c r="F38" s="16">
        <v>50000</v>
      </c>
    </row>
    <row r="39" spans="2:7" x14ac:dyDescent="0.3">
      <c r="C39" s="2" t="s">
        <v>20</v>
      </c>
      <c r="G39" s="16">
        <v>750000</v>
      </c>
    </row>
    <row r="42" spans="2:7" x14ac:dyDescent="0.3">
      <c r="B42" s="3" t="s">
        <v>38</v>
      </c>
      <c r="C42" s="3"/>
      <c r="D42" s="3"/>
      <c r="E42" s="16"/>
      <c r="F42" s="16"/>
      <c r="G42" s="16"/>
    </row>
    <row r="43" spans="2:7" x14ac:dyDescent="0.3">
      <c r="E43" s="14" t="s">
        <v>8</v>
      </c>
      <c r="F43" s="14" t="s">
        <v>10</v>
      </c>
      <c r="G43" s="14" t="s">
        <v>11</v>
      </c>
    </row>
    <row r="44" spans="2:7" x14ac:dyDescent="0.3">
      <c r="E44" s="14" t="s">
        <v>9</v>
      </c>
      <c r="G44" s="14" t="s">
        <v>14</v>
      </c>
    </row>
    <row r="45" spans="2:7" x14ac:dyDescent="0.3">
      <c r="B45" s="2" t="s">
        <v>13</v>
      </c>
      <c r="E45" s="14">
        <v>750000</v>
      </c>
      <c r="F45" s="14">
        <v>0</v>
      </c>
      <c r="G45" s="14">
        <f>E45</f>
        <v>750000</v>
      </c>
    </row>
    <row r="46" spans="2:7" x14ac:dyDescent="0.3">
      <c r="B46" s="2" t="s">
        <v>15</v>
      </c>
    </row>
    <row r="47" spans="2:7" x14ac:dyDescent="0.3">
      <c r="C47" s="2" t="s">
        <v>16</v>
      </c>
      <c r="E47" s="14">
        <v>320000</v>
      </c>
      <c r="G47" s="14">
        <v>320000</v>
      </c>
    </row>
    <row r="48" spans="2:7" x14ac:dyDescent="0.3">
      <c r="C48" s="2" t="s">
        <v>17</v>
      </c>
      <c r="E48" s="14">
        <v>175000</v>
      </c>
      <c r="G48" s="14">
        <v>175000</v>
      </c>
    </row>
    <row r="49" spans="1:7" x14ac:dyDescent="0.3">
      <c r="C49" s="2" t="s">
        <v>18</v>
      </c>
      <c r="E49" s="14">
        <v>205000</v>
      </c>
      <c r="G49" s="14">
        <v>205000</v>
      </c>
    </row>
    <row r="50" spans="1:7" x14ac:dyDescent="0.3">
      <c r="C50" s="2" t="s">
        <v>19</v>
      </c>
      <c r="E50" s="14">
        <f>SUM(E47:E49)</f>
        <v>700000</v>
      </c>
      <c r="G50" s="14">
        <f>SUM(G47:G49)</f>
        <v>700000</v>
      </c>
    </row>
    <row r="51" spans="1:7" x14ac:dyDescent="0.3">
      <c r="B51" s="2" t="s">
        <v>24</v>
      </c>
      <c r="E51" s="14">
        <f>E45-E50</f>
        <v>50000</v>
      </c>
      <c r="G51" s="14">
        <f>G45-G50</f>
        <v>50000</v>
      </c>
    </row>
    <row r="52" spans="1:7" x14ac:dyDescent="0.3">
      <c r="B52" s="2" t="s">
        <v>28</v>
      </c>
      <c r="E52" s="14">
        <v>-50000</v>
      </c>
      <c r="G52" s="14">
        <v>-50000</v>
      </c>
    </row>
    <row r="53" spans="1:7" x14ac:dyDescent="0.3">
      <c r="B53" s="2" t="s">
        <v>29</v>
      </c>
      <c r="E53" s="16">
        <f>SUM(E51:E52)</f>
        <v>0</v>
      </c>
      <c r="G53" s="16">
        <f>SUM(G51:G52)</f>
        <v>0</v>
      </c>
    </row>
    <row r="55" spans="1:7" x14ac:dyDescent="0.3">
      <c r="A55" s="1" t="s">
        <v>30</v>
      </c>
    </row>
    <row r="56" spans="1:7" x14ac:dyDescent="0.3">
      <c r="A56" s="1" t="s">
        <v>32</v>
      </c>
    </row>
    <row r="57" spans="1:7" x14ac:dyDescent="0.3">
      <c r="B57" s="2" t="s">
        <v>31</v>
      </c>
      <c r="E57" s="14">
        <v>192000</v>
      </c>
    </row>
    <row r="58" spans="1:7" x14ac:dyDescent="0.3">
      <c r="C58" s="2" t="s">
        <v>7</v>
      </c>
      <c r="F58" s="14">
        <v>192000</v>
      </c>
    </row>
    <row r="59" spans="1:7" x14ac:dyDescent="0.3">
      <c r="B59" s="2" t="s">
        <v>33</v>
      </c>
    </row>
    <row r="60" spans="1:7" x14ac:dyDescent="0.3">
      <c r="C60" s="4" t="s">
        <v>34</v>
      </c>
      <c r="E60" s="14">
        <f>192000/90%</f>
        <v>213333.33333333331</v>
      </c>
    </row>
    <row r="61" spans="1:7" x14ac:dyDescent="0.3">
      <c r="B61" s="2" t="s">
        <v>37</v>
      </c>
      <c r="E61" s="14">
        <f>E60*10%</f>
        <v>21333.333333333332</v>
      </c>
    </row>
    <row r="63" spans="1:7" x14ac:dyDescent="0.3">
      <c r="B63" s="3" t="s">
        <v>39</v>
      </c>
      <c r="C63" s="3"/>
      <c r="D63" s="3"/>
      <c r="E63" s="16"/>
      <c r="F63" s="16"/>
      <c r="G63" s="16"/>
    </row>
    <row r="64" spans="1:7" x14ac:dyDescent="0.3">
      <c r="B64" s="2" t="s">
        <v>35</v>
      </c>
    </row>
    <row r="65" spans="2:7" x14ac:dyDescent="0.3">
      <c r="E65" s="14" t="s">
        <v>8</v>
      </c>
      <c r="F65" s="14" t="s">
        <v>10</v>
      </c>
      <c r="G65" s="14" t="s">
        <v>11</v>
      </c>
    </row>
    <row r="66" spans="2:7" x14ac:dyDescent="0.3">
      <c r="E66" s="14" t="s">
        <v>9</v>
      </c>
      <c r="G66" s="14" t="s">
        <v>14</v>
      </c>
    </row>
    <row r="67" spans="2:7" x14ac:dyDescent="0.3">
      <c r="B67" s="2" t="s">
        <v>13</v>
      </c>
      <c r="E67" s="14">
        <v>192000</v>
      </c>
      <c r="F67" s="14">
        <v>21333</v>
      </c>
      <c r="G67" s="14">
        <f>SUM(E67:F67)</f>
        <v>213333</v>
      </c>
    </row>
    <row r="68" spans="2:7" x14ac:dyDescent="0.3">
      <c r="B68" s="2" t="s">
        <v>15</v>
      </c>
    </row>
    <row r="69" spans="2:7" x14ac:dyDescent="0.3">
      <c r="C69" s="2" t="s">
        <v>16</v>
      </c>
      <c r="E69" s="14">
        <f>90%*G69</f>
        <v>63000</v>
      </c>
      <c r="F69" s="14">
        <f>G69*10%</f>
        <v>7000</v>
      </c>
      <c r="G69" s="14">
        <v>70000</v>
      </c>
    </row>
    <row r="70" spans="2:7" x14ac:dyDescent="0.3">
      <c r="C70" s="2" t="s">
        <v>17</v>
      </c>
      <c r="E70" s="14">
        <f t="shared" ref="E70:E71" si="0">90%*G70</f>
        <v>18000</v>
      </c>
      <c r="F70" s="14">
        <f t="shared" ref="F70:F71" si="1">G70*10%</f>
        <v>2000</v>
      </c>
      <c r="G70" s="14">
        <v>20000</v>
      </c>
    </row>
    <row r="71" spans="2:7" x14ac:dyDescent="0.3">
      <c r="C71" s="2" t="s">
        <v>18</v>
      </c>
      <c r="E71" s="14">
        <f t="shared" si="0"/>
        <v>85500</v>
      </c>
      <c r="F71" s="14">
        <f t="shared" si="1"/>
        <v>9500</v>
      </c>
      <c r="G71" s="14">
        <v>95000</v>
      </c>
    </row>
    <row r="72" spans="2:7" x14ac:dyDescent="0.3">
      <c r="C72" s="2" t="s">
        <v>19</v>
      </c>
      <c r="E72" s="14">
        <f>SUM(E69:E71)</f>
        <v>166500</v>
      </c>
      <c r="F72" s="14">
        <f>SUM(F69:F71)</f>
        <v>18500</v>
      </c>
      <c r="G72" s="14">
        <f>SUM(G69:G71)</f>
        <v>185000</v>
      </c>
    </row>
    <row r="73" spans="2:7" x14ac:dyDescent="0.3">
      <c r="B73" s="2" t="s">
        <v>36</v>
      </c>
      <c r="E73" s="14">
        <f>E67-E72</f>
        <v>25500</v>
      </c>
      <c r="F73" s="14">
        <f>F67-F72</f>
        <v>2833</v>
      </c>
      <c r="G73" s="14">
        <f>G67-G72</f>
        <v>28333</v>
      </c>
    </row>
    <row r="74" spans="2:7" x14ac:dyDescent="0.3">
      <c r="B74" s="2" t="s">
        <v>40</v>
      </c>
      <c r="E74" s="14">
        <v>-25500</v>
      </c>
      <c r="F74" s="14">
        <f>-F73</f>
        <v>-2833</v>
      </c>
      <c r="G74" s="14">
        <f>-G73</f>
        <v>-28333</v>
      </c>
    </row>
    <row r="75" spans="2:7" x14ac:dyDescent="0.3">
      <c r="B75" s="2" t="s">
        <v>29</v>
      </c>
      <c r="E75" s="14">
        <f>SUM(E73:E74)</f>
        <v>0</v>
      </c>
      <c r="F75" s="14">
        <f t="shared" ref="F75:G75" si="2">SUM(F73:F74)</f>
        <v>0</v>
      </c>
      <c r="G75" s="14">
        <f t="shared" si="2"/>
        <v>0</v>
      </c>
    </row>
    <row r="77" spans="2:7" x14ac:dyDescent="0.3">
      <c r="B77" s="5" t="s">
        <v>43</v>
      </c>
    </row>
    <row r="78" spans="2:7" x14ac:dyDescent="0.3">
      <c r="B78" s="1" t="s">
        <v>41</v>
      </c>
    </row>
    <row r="79" spans="2:7" x14ac:dyDescent="0.3">
      <c r="B79" s="1" t="s">
        <v>42</v>
      </c>
    </row>
    <row r="81" spans="2:8" x14ac:dyDescent="0.3">
      <c r="B81" s="12"/>
      <c r="C81" s="7"/>
      <c r="D81" s="6" t="s">
        <v>44</v>
      </c>
      <c r="E81" s="17" t="s">
        <v>45</v>
      </c>
      <c r="F81" s="25" t="s">
        <v>46</v>
      </c>
      <c r="G81" s="26"/>
      <c r="H81" s="17" t="s">
        <v>48</v>
      </c>
    </row>
    <row r="82" spans="2:8" x14ac:dyDescent="0.3">
      <c r="B82" s="12"/>
      <c r="C82" s="7"/>
      <c r="D82" s="6"/>
      <c r="E82" s="17"/>
      <c r="F82" s="17" t="s">
        <v>49</v>
      </c>
      <c r="G82" s="17" t="s">
        <v>50</v>
      </c>
      <c r="H82" s="17" t="s">
        <v>47</v>
      </c>
    </row>
    <row r="83" spans="2:8" x14ac:dyDescent="0.3">
      <c r="B83" s="8" t="s">
        <v>61</v>
      </c>
      <c r="C83" s="9"/>
      <c r="D83" s="13">
        <f>260000-192000</f>
        <v>68000</v>
      </c>
      <c r="E83" s="10">
        <v>64000</v>
      </c>
      <c r="F83" s="18"/>
      <c r="G83" s="17"/>
      <c r="H83" s="17">
        <f>SUM(D83:E83)</f>
        <v>132000</v>
      </c>
    </row>
    <row r="84" spans="2:8" x14ac:dyDescent="0.3">
      <c r="B84" s="8" t="s">
        <v>51</v>
      </c>
      <c r="C84" s="9"/>
      <c r="D84" s="10">
        <v>142000</v>
      </c>
      <c r="E84" s="10">
        <v>23000</v>
      </c>
      <c r="F84" s="18"/>
      <c r="G84" s="17"/>
      <c r="H84" s="17">
        <f>SUM(D84:E84)</f>
        <v>165000</v>
      </c>
    </row>
    <row r="85" spans="2:8" x14ac:dyDescent="0.3">
      <c r="B85" s="8" t="s">
        <v>52</v>
      </c>
      <c r="C85" s="9"/>
      <c r="D85" s="10">
        <v>117000</v>
      </c>
      <c r="E85" s="10">
        <v>54000</v>
      </c>
      <c r="F85" s="18"/>
      <c r="G85" s="17"/>
      <c r="H85" s="17">
        <f>SUM(D85:E85)</f>
        <v>171000</v>
      </c>
    </row>
    <row r="86" spans="2:8" x14ac:dyDescent="0.3">
      <c r="B86" s="8" t="s">
        <v>60</v>
      </c>
      <c r="C86" s="9"/>
      <c r="D86" s="13">
        <v>192000</v>
      </c>
      <c r="E86" s="10"/>
      <c r="F86" s="18"/>
      <c r="G86" s="17">
        <v>192000</v>
      </c>
      <c r="H86" s="17">
        <v>0</v>
      </c>
    </row>
    <row r="87" spans="2:8" x14ac:dyDescent="0.3">
      <c r="B87" s="8" t="s">
        <v>53</v>
      </c>
      <c r="C87" s="9"/>
      <c r="D87" s="10">
        <v>386000</v>
      </c>
      <c r="E87" s="10">
        <v>98000</v>
      </c>
      <c r="F87" s="18"/>
      <c r="G87" s="17"/>
      <c r="H87" s="17">
        <f>SUM(D87:E87)</f>
        <v>484000</v>
      </c>
    </row>
    <row r="88" spans="2:8" x14ac:dyDescent="0.3">
      <c r="B88" s="8" t="s">
        <v>26</v>
      </c>
      <c r="C88" s="9"/>
      <c r="D88" s="10">
        <v>63000</v>
      </c>
      <c r="E88" s="10">
        <v>32000</v>
      </c>
      <c r="F88" s="19">
        <v>28333</v>
      </c>
      <c r="G88" s="17"/>
      <c r="H88" s="17">
        <f>SUM(D88:F88)</f>
        <v>123333</v>
      </c>
    </row>
    <row r="89" spans="2:8" x14ac:dyDescent="0.3">
      <c r="B89" s="8" t="s">
        <v>54</v>
      </c>
      <c r="C89" s="9"/>
      <c r="D89" s="11">
        <f>SUM(D83:D88)</f>
        <v>968000</v>
      </c>
      <c r="E89" s="11">
        <f>SUM(E83:E88)</f>
        <v>271000</v>
      </c>
      <c r="F89" s="18"/>
      <c r="G89" s="17"/>
      <c r="H89" s="20">
        <f>SUM(H83:H88)</f>
        <v>1075333</v>
      </c>
    </row>
    <row r="90" spans="2:8" x14ac:dyDescent="0.3">
      <c r="B90" s="8" t="s">
        <v>55</v>
      </c>
      <c r="C90" s="9"/>
      <c r="D90" s="10">
        <v>104000</v>
      </c>
      <c r="E90" s="10">
        <v>47000</v>
      </c>
      <c r="F90" s="18"/>
      <c r="G90" s="17"/>
      <c r="H90" s="17">
        <f>SUM(D90:E90)</f>
        <v>151000</v>
      </c>
    </row>
    <row r="91" spans="2:8" x14ac:dyDescent="0.3">
      <c r="B91" s="8" t="s">
        <v>56</v>
      </c>
      <c r="C91" s="9"/>
      <c r="D91" s="10">
        <v>72000</v>
      </c>
      <c r="E91" s="10">
        <v>39000</v>
      </c>
      <c r="F91" s="18"/>
      <c r="G91" s="17"/>
      <c r="H91" s="17">
        <f>SUM(D91:E91)</f>
        <v>111000</v>
      </c>
    </row>
    <row r="92" spans="2:8" x14ac:dyDescent="0.3">
      <c r="B92" s="8" t="s">
        <v>57</v>
      </c>
      <c r="C92" s="9"/>
      <c r="D92" s="10">
        <v>400000</v>
      </c>
      <c r="E92" s="21">
        <v>70000</v>
      </c>
      <c r="F92" s="18">
        <v>70000</v>
      </c>
      <c r="G92" s="17"/>
      <c r="H92" s="17">
        <f>SUM(D92:E92)-F92</f>
        <v>400000</v>
      </c>
    </row>
    <row r="93" spans="2:8" x14ac:dyDescent="0.3">
      <c r="B93" s="8" t="s">
        <v>3</v>
      </c>
      <c r="C93" s="9"/>
      <c r="D93" s="10">
        <v>208000</v>
      </c>
      <c r="E93" s="21">
        <v>20000</v>
      </c>
      <c r="F93" s="18">
        <v>20000</v>
      </c>
      <c r="G93" s="17"/>
      <c r="H93" s="17">
        <f>SUM(D93:E93)-F93</f>
        <v>208000</v>
      </c>
    </row>
    <row r="94" spans="2:8" x14ac:dyDescent="0.3">
      <c r="B94" s="8" t="s">
        <v>62</v>
      </c>
      <c r="C94" s="9"/>
      <c r="D94" s="10"/>
      <c r="E94" s="10"/>
      <c r="F94" s="18"/>
      <c r="G94" s="20">
        <v>21333</v>
      </c>
      <c r="H94" s="17">
        <v>21333</v>
      </c>
    </row>
    <row r="95" spans="2:8" x14ac:dyDescent="0.3">
      <c r="B95" s="8" t="s">
        <v>58</v>
      </c>
      <c r="C95" s="9"/>
      <c r="D95" s="10">
        <v>184000</v>
      </c>
      <c r="E95" s="21">
        <v>95000</v>
      </c>
      <c r="F95" s="18">
        <v>95000</v>
      </c>
      <c r="G95" s="17"/>
      <c r="H95" s="17">
        <f>D95</f>
        <v>184000</v>
      </c>
    </row>
    <row r="96" spans="2:8" x14ac:dyDescent="0.3">
      <c r="B96" s="8" t="s">
        <v>59</v>
      </c>
      <c r="C96" s="9"/>
      <c r="D96" s="11">
        <f>SUM(D90:D95)</f>
        <v>968000</v>
      </c>
      <c r="E96" s="11">
        <f>SUM(E90:E95)</f>
        <v>271000</v>
      </c>
      <c r="F96" s="19">
        <f>SUM(F86:F95)</f>
        <v>213333</v>
      </c>
      <c r="G96" s="19">
        <f>SUM(G86:G95)</f>
        <v>213333</v>
      </c>
      <c r="H96" s="20">
        <f>SUM(H90:H95)</f>
        <v>1075333</v>
      </c>
    </row>
    <row r="98" spans="1:7" x14ac:dyDescent="0.3">
      <c r="A98" s="1" t="s">
        <v>63</v>
      </c>
    </row>
    <row r="99" spans="1:7" x14ac:dyDescent="0.3">
      <c r="B99" s="2" t="s">
        <v>64</v>
      </c>
      <c r="E99" s="14">
        <f>1500*60</f>
        <v>90000</v>
      </c>
    </row>
    <row r="100" spans="1:7" x14ac:dyDescent="0.3">
      <c r="B100" s="2" t="s">
        <v>69</v>
      </c>
      <c r="E100" s="14">
        <f>1500*20</f>
        <v>30000</v>
      </c>
    </row>
    <row r="101" spans="1:7" x14ac:dyDescent="0.3">
      <c r="B101" s="2" t="s">
        <v>3</v>
      </c>
      <c r="E101" s="16">
        <f>E99-E100</f>
        <v>60000</v>
      </c>
    </row>
    <row r="103" spans="1:7" x14ac:dyDescent="0.3">
      <c r="A103" s="1" t="s">
        <v>77</v>
      </c>
      <c r="B103" s="2" t="s">
        <v>65</v>
      </c>
      <c r="E103" s="14">
        <v>90000</v>
      </c>
    </row>
    <row r="104" spans="1:7" x14ac:dyDescent="0.3">
      <c r="C104" s="2" t="s">
        <v>66</v>
      </c>
      <c r="F104" s="14">
        <v>30000</v>
      </c>
    </row>
    <row r="105" spans="1:7" x14ac:dyDescent="0.3">
      <c r="C105" s="2" t="s">
        <v>6</v>
      </c>
      <c r="F105" s="14">
        <v>60000</v>
      </c>
    </row>
    <row r="107" spans="1:7" x14ac:dyDescent="0.3">
      <c r="B107" s="2" t="s">
        <v>6</v>
      </c>
      <c r="E107" s="14">
        <v>1700</v>
      </c>
    </row>
    <row r="108" spans="1:7" x14ac:dyDescent="0.3">
      <c r="C108" s="2" t="s">
        <v>7</v>
      </c>
      <c r="F108" s="14">
        <v>1700</v>
      </c>
    </row>
    <row r="110" spans="1:7" x14ac:dyDescent="0.3">
      <c r="B110" s="2" t="s">
        <v>67</v>
      </c>
      <c r="G110" s="22">
        <f>2000/(40000/20)*100%</f>
        <v>1</v>
      </c>
    </row>
    <row r="112" spans="1:7" x14ac:dyDescent="0.3">
      <c r="A112" s="1" t="s">
        <v>78</v>
      </c>
      <c r="B112" s="2" t="s">
        <v>39</v>
      </c>
    </row>
    <row r="113" spans="1:7" x14ac:dyDescent="0.3">
      <c r="B113" s="2" t="s">
        <v>35</v>
      </c>
    </row>
    <row r="114" spans="1:7" x14ac:dyDescent="0.3">
      <c r="E114" s="14" t="s">
        <v>8</v>
      </c>
      <c r="F114" s="14" t="s">
        <v>10</v>
      </c>
      <c r="G114" s="14" t="s">
        <v>11</v>
      </c>
    </row>
    <row r="115" spans="1:7" x14ac:dyDescent="0.3">
      <c r="E115" s="14" t="s">
        <v>9</v>
      </c>
      <c r="G115" s="14" t="s">
        <v>14</v>
      </c>
    </row>
    <row r="116" spans="1:7" x14ac:dyDescent="0.3">
      <c r="B116" s="2" t="s">
        <v>13</v>
      </c>
      <c r="E116" s="14">
        <v>90000</v>
      </c>
      <c r="F116" s="14">
        <v>0</v>
      </c>
      <c r="G116" s="14">
        <v>90000</v>
      </c>
    </row>
    <row r="117" spans="1:7" x14ac:dyDescent="0.3">
      <c r="B117" s="2" t="s">
        <v>15</v>
      </c>
    </row>
    <row r="118" spans="1:7" x14ac:dyDescent="0.3">
      <c r="C118" s="2" t="s">
        <v>16</v>
      </c>
      <c r="E118" s="14">
        <v>40000</v>
      </c>
      <c r="G118" s="14">
        <v>40000</v>
      </c>
    </row>
    <row r="119" spans="1:7" x14ac:dyDescent="0.3">
      <c r="C119" s="2" t="s">
        <v>17</v>
      </c>
      <c r="E119" s="14">
        <v>24000</v>
      </c>
      <c r="G119" s="14">
        <v>24000</v>
      </c>
    </row>
    <row r="120" spans="1:7" x14ac:dyDescent="0.3">
      <c r="C120" s="2" t="s">
        <v>18</v>
      </c>
      <c r="E120" s="14">
        <v>19000</v>
      </c>
      <c r="G120" s="14">
        <v>19000</v>
      </c>
    </row>
    <row r="121" spans="1:7" x14ac:dyDescent="0.3">
      <c r="C121" s="2" t="s">
        <v>19</v>
      </c>
      <c r="E121" s="14">
        <f>SUM(E118:E120)</f>
        <v>83000</v>
      </c>
      <c r="G121" s="14">
        <f>SUM(G118:G120)</f>
        <v>83000</v>
      </c>
    </row>
    <row r="122" spans="1:7" x14ac:dyDescent="0.3">
      <c r="B122" s="2" t="s">
        <v>36</v>
      </c>
      <c r="E122" s="14">
        <f>E116-E121</f>
        <v>7000</v>
      </c>
      <c r="G122" s="14">
        <f>G116-G121</f>
        <v>7000</v>
      </c>
    </row>
    <row r="123" spans="1:7" x14ac:dyDescent="0.3">
      <c r="B123" s="2" t="s">
        <v>68</v>
      </c>
      <c r="E123" s="14">
        <v>-7000</v>
      </c>
      <c r="G123" s="14">
        <v>-7000</v>
      </c>
    </row>
    <row r="124" spans="1:7" x14ac:dyDescent="0.3">
      <c r="B124" s="2" t="s">
        <v>29</v>
      </c>
      <c r="E124" s="14">
        <v>0</v>
      </c>
      <c r="F124" s="14">
        <f t="shared" ref="F124" si="3">SUM(F122:F123)</f>
        <v>0</v>
      </c>
      <c r="G124" s="14">
        <v>0</v>
      </c>
    </row>
    <row r="127" spans="1:7" x14ac:dyDescent="0.3">
      <c r="A127" s="1" t="s">
        <v>79</v>
      </c>
      <c r="B127" s="2" t="s">
        <v>71</v>
      </c>
    </row>
    <row r="128" spans="1:7" x14ac:dyDescent="0.3">
      <c r="B128" s="2" t="s">
        <v>41</v>
      </c>
    </row>
    <row r="129" spans="2:8" x14ac:dyDescent="0.3">
      <c r="B129" s="2" t="s">
        <v>42</v>
      </c>
    </row>
    <row r="131" spans="2:8" x14ac:dyDescent="0.3">
      <c r="D131" s="2" t="s">
        <v>72</v>
      </c>
      <c r="E131" s="14" t="s">
        <v>74</v>
      </c>
      <c r="F131" s="14" t="s">
        <v>46</v>
      </c>
      <c r="H131" s="14" t="s">
        <v>48</v>
      </c>
    </row>
    <row r="132" spans="2:8" x14ac:dyDescent="0.3">
      <c r="D132" s="2" t="s">
        <v>73</v>
      </c>
      <c r="E132" s="14" t="s">
        <v>75</v>
      </c>
      <c r="F132" s="14" t="s">
        <v>49</v>
      </c>
      <c r="G132" s="14" t="s">
        <v>50</v>
      </c>
      <c r="H132" s="14" t="s">
        <v>47</v>
      </c>
    </row>
    <row r="133" spans="2:8" x14ac:dyDescent="0.3">
      <c r="B133" s="2" t="s">
        <v>70</v>
      </c>
      <c r="D133" s="16">
        <f>73000-1700</f>
        <v>71300</v>
      </c>
      <c r="E133" s="14">
        <v>13000</v>
      </c>
      <c r="H133" s="14">
        <f>SUM(D133:E133)</f>
        <v>84300</v>
      </c>
    </row>
    <row r="134" spans="2:8" x14ac:dyDescent="0.3">
      <c r="B134" s="2" t="s">
        <v>51</v>
      </c>
      <c r="D134" s="14">
        <v>95000</v>
      </c>
      <c r="E134" s="14">
        <v>19000</v>
      </c>
      <c r="H134" s="14">
        <f>SUM(D134:E134)</f>
        <v>114000</v>
      </c>
    </row>
    <row r="135" spans="2:8" x14ac:dyDescent="0.3">
      <c r="B135" s="2" t="s">
        <v>52</v>
      </c>
      <c r="D135" s="14">
        <v>58000</v>
      </c>
      <c r="E135" s="14">
        <v>25000</v>
      </c>
      <c r="H135" s="14">
        <f>SUM(D135:E135)</f>
        <v>83000</v>
      </c>
    </row>
    <row r="136" spans="2:8" x14ac:dyDescent="0.3">
      <c r="B136" s="2" t="s">
        <v>65</v>
      </c>
      <c r="D136" s="14">
        <v>90000</v>
      </c>
      <c r="G136" s="14">
        <v>90000</v>
      </c>
      <c r="H136" s="14">
        <v>0</v>
      </c>
    </row>
    <row r="137" spans="2:8" x14ac:dyDescent="0.3">
      <c r="B137" s="2" t="s">
        <v>53</v>
      </c>
      <c r="D137" s="14">
        <v>95000</v>
      </c>
      <c r="E137" s="14">
        <v>43000</v>
      </c>
      <c r="H137" s="14">
        <f>SUM(D137:E137)</f>
        <v>138000</v>
      </c>
    </row>
    <row r="138" spans="2:8" x14ac:dyDescent="0.3">
      <c r="B138" s="2" t="s">
        <v>26</v>
      </c>
      <c r="D138" s="14">
        <v>26000</v>
      </c>
      <c r="E138" s="14">
        <v>22000</v>
      </c>
      <c r="H138" s="14">
        <f>SUM(D138:F138)</f>
        <v>48000</v>
      </c>
    </row>
    <row r="139" spans="2:8" x14ac:dyDescent="0.3">
      <c r="B139" s="2" t="s">
        <v>76</v>
      </c>
      <c r="D139" s="14"/>
      <c r="F139" s="14">
        <v>7000</v>
      </c>
      <c r="H139" s="14">
        <f>F139</f>
        <v>7000</v>
      </c>
    </row>
    <row r="140" spans="2:8" x14ac:dyDescent="0.3">
      <c r="B140" s="2" t="s">
        <v>54</v>
      </c>
      <c r="D140" s="23">
        <f>SUM(D133:D138)</f>
        <v>435300</v>
      </c>
      <c r="E140" s="23">
        <f>SUM(E133:E138)</f>
        <v>122000</v>
      </c>
      <c r="H140" s="23">
        <f>SUM(H133:H139)</f>
        <v>474300</v>
      </c>
    </row>
    <row r="141" spans="2:8" x14ac:dyDescent="0.3">
      <c r="B141" s="2" t="s">
        <v>55</v>
      </c>
      <c r="D141" s="14">
        <v>66000</v>
      </c>
      <c r="E141" s="14">
        <v>18000</v>
      </c>
      <c r="H141" s="14">
        <f>SUM(D141:E141)</f>
        <v>84000</v>
      </c>
    </row>
    <row r="142" spans="2:8" x14ac:dyDescent="0.3">
      <c r="B142" s="2" t="s">
        <v>56</v>
      </c>
      <c r="D142" s="14">
        <v>82000</v>
      </c>
      <c r="E142" s="14">
        <v>21000</v>
      </c>
      <c r="H142" s="14">
        <f>SUM(D142:E142)</f>
        <v>103000</v>
      </c>
    </row>
    <row r="143" spans="2:8" x14ac:dyDescent="0.3">
      <c r="B143" s="2" t="s">
        <v>57</v>
      </c>
      <c r="D143" s="14">
        <v>130000</v>
      </c>
      <c r="E143" s="14">
        <v>40000</v>
      </c>
      <c r="F143" s="14">
        <v>40000</v>
      </c>
      <c r="H143" s="14">
        <f>SUM(D143:E143)-F143</f>
        <v>130000</v>
      </c>
    </row>
    <row r="144" spans="2:8" x14ac:dyDescent="0.3">
      <c r="B144" s="2" t="s">
        <v>3</v>
      </c>
      <c r="D144" s="16">
        <f>60000-1700+60000</f>
        <v>118300</v>
      </c>
      <c r="E144" s="14">
        <v>24000</v>
      </c>
      <c r="F144" s="14">
        <v>24000</v>
      </c>
      <c r="H144" s="14">
        <f>SUM(D144:E144)-F144</f>
        <v>118300</v>
      </c>
    </row>
    <row r="145" spans="1:8" x14ac:dyDescent="0.3">
      <c r="B145" s="2" t="s">
        <v>62</v>
      </c>
      <c r="D145" s="14"/>
      <c r="H145" s="14">
        <v>0</v>
      </c>
    </row>
    <row r="146" spans="1:8" x14ac:dyDescent="0.3">
      <c r="B146" s="2" t="s">
        <v>58</v>
      </c>
      <c r="D146" s="14">
        <v>39000</v>
      </c>
      <c r="E146" s="14">
        <v>19000</v>
      </c>
      <c r="F146" s="14">
        <v>19000</v>
      </c>
      <c r="H146" s="14">
        <f>D146</f>
        <v>39000</v>
      </c>
    </row>
    <row r="147" spans="1:8" x14ac:dyDescent="0.3">
      <c r="B147" s="2" t="s">
        <v>59</v>
      </c>
      <c r="D147" s="23">
        <f>SUM(D141:D146)</f>
        <v>435300</v>
      </c>
      <c r="E147" s="23">
        <f>SUM(E141:E146)</f>
        <v>122000</v>
      </c>
      <c r="F147" s="23">
        <f>SUM(F136:F146)</f>
        <v>90000</v>
      </c>
      <c r="G147" s="23">
        <f>SUM(G136:G146)</f>
        <v>90000</v>
      </c>
      <c r="H147" s="23">
        <f>SUM(H141:H146)</f>
        <v>474300</v>
      </c>
    </row>
    <row r="149" spans="1:8" x14ac:dyDescent="0.3">
      <c r="A149" s="1" t="s">
        <v>80</v>
      </c>
    </row>
    <row r="151" spans="1:8" x14ac:dyDescent="0.3">
      <c r="A151" s="1">
        <v>1</v>
      </c>
      <c r="E151" s="14" t="s">
        <v>8</v>
      </c>
      <c r="F151" s="14" t="s">
        <v>10</v>
      </c>
      <c r="G151" s="14" t="s">
        <v>11</v>
      </c>
    </row>
    <row r="152" spans="1:8" x14ac:dyDescent="0.3">
      <c r="E152" s="14" t="s">
        <v>9</v>
      </c>
      <c r="G152" s="14" t="s">
        <v>14</v>
      </c>
    </row>
    <row r="153" spans="1:8" x14ac:dyDescent="0.3">
      <c r="B153" s="2" t="s">
        <v>13</v>
      </c>
      <c r="E153" s="14">
        <v>1400000</v>
      </c>
      <c r="F153" s="14">
        <f>G153*10%</f>
        <v>155555.55555555559</v>
      </c>
      <c r="G153" s="24">
        <f>100/90*E153</f>
        <v>1555555.5555555557</v>
      </c>
    </row>
    <row r="154" spans="1:8" x14ac:dyDescent="0.3">
      <c r="B154" s="2" t="s">
        <v>15</v>
      </c>
    </row>
    <row r="155" spans="1:8" x14ac:dyDescent="0.3">
      <c r="C155" s="2" t="s">
        <v>16</v>
      </c>
      <c r="E155" s="14">
        <f>90%*G155</f>
        <v>810000</v>
      </c>
      <c r="F155" s="14">
        <f>10%*G155</f>
        <v>90000</v>
      </c>
      <c r="G155" s="14">
        <v>900000</v>
      </c>
    </row>
    <row r="156" spans="1:8" x14ac:dyDescent="0.3">
      <c r="C156" s="2" t="s">
        <v>17</v>
      </c>
      <c r="E156" s="14">
        <f t="shared" ref="E156:E158" si="4">90%*G156</f>
        <v>396000</v>
      </c>
      <c r="F156" s="14">
        <f t="shared" ref="F156:F158" si="5">10%*G156</f>
        <v>44000</v>
      </c>
      <c r="G156" s="14">
        <v>440000</v>
      </c>
    </row>
    <row r="157" spans="1:8" x14ac:dyDescent="0.3">
      <c r="C157" s="2" t="s">
        <v>18</v>
      </c>
      <c r="E157" s="14">
        <f t="shared" si="4"/>
        <v>135000</v>
      </c>
      <c r="F157" s="14">
        <f t="shared" si="5"/>
        <v>15000</v>
      </c>
      <c r="G157" s="14">
        <v>150000</v>
      </c>
    </row>
    <row r="158" spans="1:8" x14ac:dyDescent="0.3">
      <c r="C158" s="2" t="s">
        <v>82</v>
      </c>
      <c r="E158" s="14">
        <f t="shared" si="4"/>
        <v>-90000</v>
      </c>
      <c r="F158" s="14">
        <f t="shared" si="5"/>
        <v>-10000</v>
      </c>
      <c r="G158" s="14">
        <v>-100000</v>
      </c>
    </row>
    <row r="159" spans="1:8" x14ac:dyDescent="0.3">
      <c r="C159" s="2" t="s">
        <v>19</v>
      </c>
      <c r="E159" s="14">
        <f>SUM(E155:E158)</f>
        <v>1251000</v>
      </c>
      <c r="F159" s="14">
        <f>SUM(F155:F158)</f>
        <v>139000</v>
      </c>
      <c r="G159" s="14">
        <f>SUM(G155:G158)</f>
        <v>1390000</v>
      </c>
    </row>
    <row r="160" spans="1:8" x14ac:dyDescent="0.3">
      <c r="B160" s="2" t="s">
        <v>36</v>
      </c>
      <c r="E160" s="23">
        <f>E153-E159</f>
        <v>149000</v>
      </c>
      <c r="F160" s="23">
        <f t="shared" ref="F160" si="6">F153-F159</f>
        <v>16555.555555555591</v>
      </c>
      <c r="G160" s="23">
        <f>G153-G159</f>
        <v>165555.55555555574</v>
      </c>
    </row>
    <row r="161" spans="1:7" x14ac:dyDescent="0.3">
      <c r="B161" s="2" t="s">
        <v>84</v>
      </c>
      <c r="E161" s="14">
        <f>-E160</f>
        <v>-149000</v>
      </c>
      <c r="F161" s="14">
        <f t="shared" ref="F161:G161" si="7">-F160</f>
        <v>-16555.555555555591</v>
      </c>
      <c r="G161" s="14">
        <f t="shared" si="7"/>
        <v>-165555.55555555574</v>
      </c>
    </row>
    <row r="162" spans="1:7" x14ac:dyDescent="0.3">
      <c r="B162" s="2" t="s">
        <v>29</v>
      </c>
      <c r="E162" s="14">
        <v>0</v>
      </c>
      <c r="F162" s="14">
        <f t="shared" ref="F162" si="8">SUM(F160:F161)</f>
        <v>0</v>
      </c>
      <c r="G162" s="14">
        <v>0</v>
      </c>
    </row>
    <row r="164" spans="1:7" x14ac:dyDescent="0.3">
      <c r="B164" s="2" t="s">
        <v>5</v>
      </c>
      <c r="E164" s="14">
        <v>900000</v>
      </c>
    </row>
    <row r="165" spans="1:7" x14ac:dyDescent="0.3">
      <c r="B165" s="2" t="s">
        <v>6</v>
      </c>
      <c r="E165" s="14">
        <v>440000</v>
      </c>
    </row>
    <row r="166" spans="1:7" x14ac:dyDescent="0.3">
      <c r="B166" s="2" t="s">
        <v>81</v>
      </c>
      <c r="E166" s="14">
        <v>150000</v>
      </c>
    </row>
    <row r="167" spans="1:7" x14ac:dyDescent="0.3">
      <c r="B167" s="2" t="s">
        <v>26</v>
      </c>
      <c r="E167" s="14">
        <v>165556</v>
      </c>
    </row>
    <row r="168" spans="1:7" x14ac:dyDescent="0.3">
      <c r="C168" s="2" t="s">
        <v>85</v>
      </c>
      <c r="F168" s="14">
        <v>155556</v>
      </c>
    </row>
    <row r="169" spans="1:7" x14ac:dyDescent="0.3">
      <c r="C169" s="2" t="s">
        <v>82</v>
      </c>
      <c r="F169" s="14">
        <v>100000</v>
      </c>
    </row>
    <row r="170" spans="1:7" x14ac:dyDescent="0.3">
      <c r="C170" s="2" t="s">
        <v>83</v>
      </c>
      <c r="F170" s="14">
        <v>1400000</v>
      </c>
    </row>
    <row r="171" spans="1:7" x14ac:dyDescent="0.3">
      <c r="E171" s="23">
        <f>SUM(E164:E170)</f>
        <v>1655556</v>
      </c>
      <c r="F171" s="23">
        <f>SUM(F168:F170)</f>
        <v>1655556</v>
      </c>
    </row>
    <row r="173" spans="1:7" x14ac:dyDescent="0.3">
      <c r="A173" s="1">
        <v>2</v>
      </c>
      <c r="E173" s="27" t="s">
        <v>8</v>
      </c>
      <c r="F173" s="27" t="s">
        <v>10</v>
      </c>
      <c r="G173" s="27" t="s">
        <v>11</v>
      </c>
    </row>
    <row r="174" spans="1:7" x14ac:dyDescent="0.3">
      <c r="E174" s="27" t="s">
        <v>9</v>
      </c>
      <c r="F174" s="27"/>
      <c r="G174" s="27" t="s">
        <v>14</v>
      </c>
    </row>
    <row r="175" spans="1:7" x14ac:dyDescent="0.3">
      <c r="B175" s="2" t="s">
        <v>13</v>
      </c>
      <c r="E175" s="14">
        <f>90%*G175</f>
        <v>1260000</v>
      </c>
      <c r="F175" s="14">
        <f>G175*10%</f>
        <v>140000</v>
      </c>
      <c r="G175" s="24">
        <v>1400000</v>
      </c>
    </row>
    <row r="176" spans="1:7" x14ac:dyDescent="0.3">
      <c r="B176" s="2" t="s">
        <v>15</v>
      </c>
    </row>
    <row r="177" spans="2:7" x14ac:dyDescent="0.3">
      <c r="C177" s="2" t="s">
        <v>16</v>
      </c>
      <c r="E177" s="14">
        <f>90%*G177</f>
        <v>810000</v>
      </c>
      <c r="F177" s="14">
        <f>10%*G177</f>
        <v>90000</v>
      </c>
      <c r="G177" s="14">
        <v>900000</v>
      </c>
    </row>
    <row r="178" spans="2:7" x14ac:dyDescent="0.3">
      <c r="C178" s="2" t="s">
        <v>17</v>
      </c>
      <c r="E178" s="14">
        <f t="shared" ref="E178:E180" si="9">90%*G178</f>
        <v>396000</v>
      </c>
      <c r="F178" s="14">
        <f t="shared" ref="F178:F180" si="10">10%*G178</f>
        <v>44000</v>
      </c>
      <c r="G178" s="14">
        <v>440000</v>
      </c>
    </row>
    <row r="179" spans="2:7" x14ac:dyDescent="0.3">
      <c r="C179" s="2" t="s">
        <v>18</v>
      </c>
      <c r="E179" s="14">
        <f t="shared" si="9"/>
        <v>135000</v>
      </c>
      <c r="F179" s="14">
        <f t="shared" si="10"/>
        <v>15000</v>
      </c>
      <c r="G179" s="14">
        <v>150000</v>
      </c>
    </row>
    <row r="180" spans="2:7" x14ac:dyDescent="0.3">
      <c r="C180" s="2" t="s">
        <v>82</v>
      </c>
      <c r="E180" s="14">
        <f t="shared" si="9"/>
        <v>-90000</v>
      </c>
      <c r="F180" s="14">
        <f t="shared" si="10"/>
        <v>-10000</v>
      </c>
      <c r="G180" s="14">
        <v>-100000</v>
      </c>
    </row>
    <row r="181" spans="2:7" x14ac:dyDescent="0.3">
      <c r="C181" s="2" t="s">
        <v>19</v>
      </c>
      <c r="E181" s="14">
        <f>SUM(E177:E180)</f>
        <v>1251000</v>
      </c>
      <c r="F181" s="14">
        <f>SUM(F177:F180)</f>
        <v>139000</v>
      </c>
      <c r="G181" s="14">
        <f>SUM(G177:G180)</f>
        <v>1390000</v>
      </c>
    </row>
    <row r="182" spans="2:7" x14ac:dyDescent="0.3">
      <c r="B182" s="2" t="s">
        <v>36</v>
      </c>
      <c r="E182" s="23">
        <f>E175-E181</f>
        <v>9000</v>
      </c>
      <c r="F182" s="23">
        <f>F175-F181</f>
        <v>1000</v>
      </c>
      <c r="G182" s="23">
        <f>G175-G181</f>
        <v>10000</v>
      </c>
    </row>
    <row r="183" spans="2:7" x14ac:dyDescent="0.3">
      <c r="B183" s="2" t="s">
        <v>84</v>
      </c>
      <c r="E183" s="14">
        <v>9000</v>
      </c>
      <c r="F183" s="14">
        <v>1000</v>
      </c>
      <c r="G183" s="14">
        <v>10000</v>
      </c>
    </row>
    <row r="184" spans="2:7" x14ac:dyDescent="0.3">
      <c r="B184" s="2" t="s">
        <v>29</v>
      </c>
      <c r="E184" s="14">
        <v>0</v>
      </c>
      <c r="F184" s="14">
        <v>0</v>
      </c>
      <c r="G184" s="14">
        <v>0</v>
      </c>
    </row>
    <row r="186" spans="2:7" x14ac:dyDescent="0.3">
      <c r="B186" s="2" t="s">
        <v>5</v>
      </c>
      <c r="E186" s="14">
        <v>900000</v>
      </c>
    </row>
    <row r="187" spans="2:7" x14ac:dyDescent="0.3">
      <c r="B187" s="2" t="s">
        <v>6</v>
      </c>
      <c r="E187" s="14">
        <v>440000</v>
      </c>
    </row>
    <row r="188" spans="2:7" x14ac:dyDescent="0.3">
      <c r="B188" s="2" t="s">
        <v>81</v>
      </c>
      <c r="E188" s="14">
        <v>150000</v>
      </c>
    </row>
    <row r="189" spans="2:7" x14ac:dyDescent="0.3">
      <c r="B189" s="2" t="s">
        <v>26</v>
      </c>
      <c r="E189" s="16">
        <v>10000</v>
      </c>
    </row>
    <row r="190" spans="2:7" x14ac:dyDescent="0.3">
      <c r="C190" s="2" t="s">
        <v>10</v>
      </c>
      <c r="F190" s="14">
        <v>140000</v>
      </c>
    </row>
    <row r="191" spans="2:7" x14ac:dyDescent="0.3">
      <c r="C191" s="2" t="s">
        <v>82</v>
      </c>
      <c r="F191" s="14">
        <v>100000</v>
      </c>
    </row>
    <row r="192" spans="2:7" x14ac:dyDescent="0.3">
      <c r="C192" s="2" t="s">
        <v>83</v>
      </c>
      <c r="F192" s="14">
        <v>1260000</v>
      </c>
    </row>
    <row r="193" spans="1:9" x14ac:dyDescent="0.3">
      <c r="E193" s="23">
        <f>SUM(E186:E192)</f>
        <v>1500000</v>
      </c>
      <c r="F193" s="23">
        <f>SUM(F190:F192)</f>
        <v>1500000</v>
      </c>
    </row>
    <row r="195" spans="1:9" x14ac:dyDescent="0.3">
      <c r="A195" s="1" t="s">
        <v>86</v>
      </c>
    </row>
    <row r="197" spans="1:9" x14ac:dyDescent="0.3">
      <c r="A197" s="1" t="s">
        <v>77</v>
      </c>
      <c r="B197" s="2" t="s">
        <v>91</v>
      </c>
    </row>
    <row r="198" spans="1:9" x14ac:dyDescent="0.3">
      <c r="B198" s="2" t="s">
        <v>41</v>
      </c>
    </row>
    <row r="199" spans="1:9" x14ac:dyDescent="0.3">
      <c r="B199" s="31" t="s">
        <v>92</v>
      </c>
    </row>
    <row r="201" spans="1:9" x14ac:dyDescent="0.3">
      <c r="D201" s="14" t="s">
        <v>89</v>
      </c>
      <c r="E201" s="14" t="s">
        <v>90</v>
      </c>
      <c r="F201" s="14" t="s">
        <v>46</v>
      </c>
      <c r="H201" s="14" t="s">
        <v>48</v>
      </c>
    </row>
    <row r="202" spans="1:9" x14ac:dyDescent="0.3">
      <c r="D202" s="14" t="s">
        <v>73</v>
      </c>
      <c r="E202" s="14" t="s">
        <v>75</v>
      </c>
      <c r="F202" s="14" t="s">
        <v>49</v>
      </c>
      <c r="G202" s="14" t="s">
        <v>50</v>
      </c>
      <c r="H202" s="14" t="s">
        <v>47</v>
      </c>
    </row>
    <row r="203" spans="1:9" x14ac:dyDescent="0.3">
      <c r="B203" s="2" t="s">
        <v>70</v>
      </c>
      <c r="D203" s="14">
        <v>22000</v>
      </c>
      <c r="E203" s="14">
        <f>H203-D203</f>
        <v>15900</v>
      </c>
      <c r="H203" s="14">
        <v>37900</v>
      </c>
    </row>
    <row r="204" spans="1:9" x14ac:dyDescent="0.3">
      <c r="B204" s="2" t="s">
        <v>51</v>
      </c>
      <c r="D204" s="14">
        <v>35000</v>
      </c>
      <c r="E204" s="14">
        <f t="shared" ref="E204:E205" si="11">H204-D204</f>
        <v>22000</v>
      </c>
      <c r="H204" s="14">
        <v>57000</v>
      </c>
      <c r="I204" s="30">
        <f>D208+E208+F208</f>
        <v>220412</v>
      </c>
    </row>
    <row r="205" spans="1:9" x14ac:dyDescent="0.3">
      <c r="B205" s="2" t="s">
        <v>52</v>
      </c>
      <c r="D205" s="14">
        <v>127000</v>
      </c>
      <c r="E205" s="14">
        <f t="shared" si="11"/>
        <v>34600</v>
      </c>
      <c r="H205" s="14">
        <v>161600</v>
      </c>
    </row>
    <row r="206" spans="1:9" x14ac:dyDescent="0.3">
      <c r="B206" s="2" t="s">
        <v>87</v>
      </c>
      <c r="D206" s="14">
        <v>212000</v>
      </c>
      <c r="G206" s="14">
        <v>212000</v>
      </c>
    </row>
    <row r="207" spans="1:9" x14ac:dyDescent="0.3">
      <c r="B207" s="2" t="s">
        <v>53</v>
      </c>
      <c r="D207" s="14">
        <v>190000</v>
      </c>
      <c r="E207" s="14">
        <f t="shared" ref="E207:E211" si="12">H207-D207</f>
        <v>147000</v>
      </c>
      <c r="H207" s="14">
        <v>337000</v>
      </c>
    </row>
    <row r="208" spans="1:9" x14ac:dyDescent="0.3">
      <c r="B208" s="2" t="s">
        <v>26</v>
      </c>
      <c r="D208" s="14">
        <v>120000</v>
      </c>
      <c r="E208" s="29">
        <v>87000</v>
      </c>
      <c r="F208" s="29">
        <v>13412</v>
      </c>
      <c r="H208" s="14">
        <v>220412</v>
      </c>
    </row>
    <row r="209" spans="1:9" x14ac:dyDescent="0.3">
      <c r="B209" s="2" t="s">
        <v>54</v>
      </c>
      <c r="D209" s="28">
        <f>SUM(D203:D208)</f>
        <v>706000</v>
      </c>
      <c r="E209" s="28">
        <f>SUM(E203:E208)</f>
        <v>306500</v>
      </c>
      <c r="H209" s="28">
        <f>SUM(H203:H208)</f>
        <v>813912</v>
      </c>
    </row>
    <row r="210" spans="1:9" x14ac:dyDescent="0.3">
      <c r="B210" s="2" t="s">
        <v>55</v>
      </c>
      <c r="D210" s="14">
        <v>42000</v>
      </c>
      <c r="E210" s="14">
        <f t="shared" si="12"/>
        <v>70500</v>
      </c>
      <c r="H210" s="14">
        <v>112500</v>
      </c>
    </row>
    <row r="211" spans="1:9" x14ac:dyDescent="0.3">
      <c r="B211" s="2" t="s">
        <v>88</v>
      </c>
      <c r="D211" s="14">
        <v>100000</v>
      </c>
      <c r="E211" s="14">
        <f t="shared" si="12"/>
        <v>0</v>
      </c>
      <c r="H211" s="14">
        <v>100000</v>
      </c>
    </row>
    <row r="212" spans="1:9" x14ac:dyDescent="0.3">
      <c r="B212" s="2" t="s">
        <v>57</v>
      </c>
      <c r="D212" s="14">
        <v>300000</v>
      </c>
      <c r="E212" s="14">
        <v>90000</v>
      </c>
      <c r="F212" s="14">
        <v>90000</v>
      </c>
      <c r="H212" s="14">
        <v>300000</v>
      </c>
    </row>
    <row r="213" spans="1:9" x14ac:dyDescent="0.3">
      <c r="B213" s="2" t="s">
        <v>3</v>
      </c>
      <c r="D213" s="14">
        <v>164000</v>
      </c>
      <c r="E213" s="14">
        <v>90000</v>
      </c>
      <c r="F213" s="14">
        <v>90000</v>
      </c>
      <c r="H213" s="14">
        <v>164000</v>
      </c>
    </row>
    <row r="214" spans="1:9" x14ac:dyDescent="0.3">
      <c r="B214" s="2" t="s">
        <v>62</v>
      </c>
      <c r="D214" s="14"/>
      <c r="G214" s="14">
        <v>37412</v>
      </c>
      <c r="H214" s="14">
        <v>37412</v>
      </c>
    </row>
    <row r="215" spans="1:9" x14ac:dyDescent="0.3">
      <c r="B215" s="2" t="s">
        <v>58</v>
      </c>
      <c r="D215" s="14">
        <v>100000</v>
      </c>
      <c r="E215" s="14">
        <v>56000</v>
      </c>
      <c r="F215" s="14">
        <v>56000</v>
      </c>
      <c r="H215" s="14">
        <v>100000</v>
      </c>
    </row>
    <row r="216" spans="1:9" x14ac:dyDescent="0.3">
      <c r="B216" s="2" t="s">
        <v>59</v>
      </c>
      <c r="D216" s="28">
        <f>SUM(D210:D215)</f>
        <v>706000</v>
      </c>
      <c r="E216" s="28">
        <f>SUM(E210:E215)</f>
        <v>306500</v>
      </c>
      <c r="F216" s="28">
        <f>SUM(F203:F215)</f>
        <v>249412</v>
      </c>
      <c r="G216" s="28">
        <f>SUM(G206:G215)</f>
        <v>249412</v>
      </c>
      <c r="H216" s="28">
        <f>SUM(H210:H215)</f>
        <v>813912</v>
      </c>
    </row>
    <row r="217" spans="1:9" x14ac:dyDescent="0.3">
      <c r="E217" s="14">
        <f>E216-E209</f>
        <v>0</v>
      </c>
      <c r="G217" s="14">
        <f>G216-F216</f>
        <v>0</v>
      </c>
    </row>
    <row r="218" spans="1:9" x14ac:dyDescent="0.3">
      <c r="A218" s="1" t="s">
        <v>78</v>
      </c>
      <c r="B218" s="4" t="s">
        <v>91</v>
      </c>
    </row>
    <row r="219" spans="1:9" x14ac:dyDescent="0.3">
      <c r="B219" s="2" t="s">
        <v>93</v>
      </c>
    </row>
    <row r="220" spans="1:9" x14ac:dyDescent="0.3">
      <c r="B220" s="31" t="s">
        <v>92</v>
      </c>
    </row>
    <row r="222" spans="1:9" x14ac:dyDescent="0.3">
      <c r="B222" s="9" t="s">
        <v>70</v>
      </c>
      <c r="C222" s="9"/>
      <c r="D222" s="32">
        <v>37900</v>
      </c>
      <c r="E222" s="32" t="s">
        <v>55</v>
      </c>
      <c r="F222" s="9"/>
      <c r="G222" s="33"/>
      <c r="H222" s="32">
        <v>112500</v>
      </c>
      <c r="I222"/>
    </row>
    <row r="223" spans="1:9" x14ac:dyDescent="0.3">
      <c r="B223" s="9" t="s">
        <v>51</v>
      </c>
      <c r="C223" s="9"/>
      <c r="D223" s="32">
        <v>57000</v>
      </c>
      <c r="E223" s="32" t="s">
        <v>88</v>
      </c>
      <c r="F223" s="9"/>
      <c r="G223" s="33"/>
      <c r="H223" s="32">
        <v>100000</v>
      </c>
      <c r="I223"/>
    </row>
    <row r="224" spans="1:9" x14ac:dyDescent="0.3">
      <c r="B224" s="9" t="s">
        <v>52</v>
      </c>
      <c r="C224" s="9"/>
      <c r="D224" s="32">
        <v>161600</v>
      </c>
      <c r="E224" s="32" t="s">
        <v>57</v>
      </c>
      <c r="F224" s="9"/>
      <c r="G224" s="33"/>
      <c r="H224" s="32">
        <v>300000</v>
      </c>
      <c r="I224"/>
    </row>
    <row r="225" spans="1:9" x14ac:dyDescent="0.3">
      <c r="B225" s="9" t="s">
        <v>53</v>
      </c>
      <c r="C225" s="9"/>
      <c r="D225" s="32">
        <v>337000</v>
      </c>
      <c r="E225" s="32" t="s">
        <v>3</v>
      </c>
      <c r="F225" s="9"/>
      <c r="G225" s="33"/>
      <c r="H225" s="32">
        <v>164000</v>
      </c>
      <c r="I225"/>
    </row>
    <row r="226" spans="1:9" x14ac:dyDescent="0.3">
      <c r="B226" s="9" t="s">
        <v>26</v>
      </c>
      <c r="C226" s="9"/>
      <c r="D226" s="32">
        <v>220412</v>
      </c>
      <c r="E226" s="32" t="s">
        <v>62</v>
      </c>
      <c r="F226" s="9"/>
      <c r="G226" s="33"/>
      <c r="H226" s="32">
        <v>37412</v>
      </c>
      <c r="I226"/>
    </row>
    <row r="227" spans="1:9" x14ac:dyDescent="0.3">
      <c r="B227" s="9"/>
      <c r="C227" s="9"/>
      <c r="D227" s="32"/>
      <c r="E227" s="32" t="s">
        <v>58</v>
      </c>
      <c r="F227" s="9"/>
      <c r="G227" s="33"/>
      <c r="H227" s="32">
        <v>100000</v>
      </c>
      <c r="I227"/>
    </row>
    <row r="228" spans="1:9" x14ac:dyDescent="0.3">
      <c r="B228" s="9" t="s">
        <v>54</v>
      </c>
      <c r="C228" s="9"/>
      <c r="D228" s="34">
        <v>813912</v>
      </c>
      <c r="E228" s="32" t="s">
        <v>94</v>
      </c>
      <c r="F228" s="9"/>
      <c r="G228" s="33"/>
      <c r="H228" s="34">
        <v>813912</v>
      </c>
      <c r="I228"/>
    </row>
    <row r="229" spans="1:9" x14ac:dyDescent="0.3">
      <c r="E229" s="1"/>
      <c r="F229"/>
      <c r="G229"/>
      <c r="H229"/>
      <c r="I229"/>
    </row>
    <row r="230" spans="1:9" x14ac:dyDescent="0.3">
      <c r="A230" s="1" t="s">
        <v>95</v>
      </c>
      <c r="E230" s="1"/>
      <c r="F230"/>
      <c r="G230"/>
      <c r="H230"/>
      <c r="I230"/>
    </row>
    <row r="231" spans="1:9" x14ac:dyDescent="0.3">
      <c r="B231" s="2" t="s">
        <v>101</v>
      </c>
      <c r="D231" s="2" t="s">
        <v>8</v>
      </c>
      <c r="E231" s="1"/>
      <c r="F231"/>
      <c r="G231"/>
      <c r="H231"/>
      <c r="I231"/>
    </row>
    <row r="232" spans="1:9" x14ac:dyDescent="0.3">
      <c r="B232" s="2" t="s">
        <v>102</v>
      </c>
      <c r="D232" s="2" t="s">
        <v>106</v>
      </c>
      <c r="E232" s="1"/>
      <c r="F232" s="35" t="s">
        <v>108</v>
      </c>
      <c r="G232"/>
      <c r="H232"/>
      <c r="I232"/>
    </row>
    <row r="233" spans="1:9" x14ac:dyDescent="0.3">
      <c r="B233" s="2" t="s">
        <v>103</v>
      </c>
      <c r="D233" s="2" t="s">
        <v>106</v>
      </c>
      <c r="E233" s="1"/>
      <c r="F233" s="35" t="s">
        <v>108</v>
      </c>
      <c r="G233"/>
      <c r="H233"/>
      <c r="I233"/>
    </row>
    <row r="234" spans="1:9" x14ac:dyDescent="0.3">
      <c r="B234" s="2" t="s">
        <v>104</v>
      </c>
      <c r="D234" s="2" t="s">
        <v>106</v>
      </c>
      <c r="E234" s="1"/>
      <c r="F234" s="35" t="s">
        <v>108</v>
      </c>
      <c r="G234"/>
      <c r="H234"/>
      <c r="I234"/>
    </row>
    <row r="235" spans="1:9" x14ac:dyDescent="0.3">
      <c r="B235" s="2" t="s">
        <v>105</v>
      </c>
      <c r="D235" s="2" t="s">
        <v>106</v>
      </c>
      <c r="E235" s="1"/>
      <c r="F235" s="38" t="s">
        <v>108</v>
      </c>
      <c r="G235" s="39"/>
      <c r="H235"/>
      <c r="I235"/>
    </row>
    <row r="236" spans="1:9" x14ac:dyDescent="0.3">
      <c r="B236" s="2" t="s">
        <v>107</v>
      </c>
      <c r="D236" s="2" t="s">
        <v>106</v>
      </c>
      <c r="E236" s="1"/>
      <c r="F236" s="36" t="s">
        <v>109</v>
      </c>
      <c r="G236" s="37"/>
      <c r="H236"/>
      <c r="I236"/>
    </row>
    <row r="237" spans="1:9" x14ac:dyDescent="0.3">
      <c r="E237" s="1"/>
      <c r="F237"/>
      <c r="G237"/>
      <c r="H237"/>
      <c r="I237"/>
    </row>
    <row r="238" spans="1:9" x14ac:dyDescent="0.3">
      <c r="B238" s="2" t="s">
        <v>96</v>
      </c>
      <c r="E238" s="1"/>
      <c r="F238" s="40">
        <v>50000</v>
      </c>
      <c r="G238" s="41" t="s">
        <v>113</v>
      </c>
      <c r="H238"/>
      <c r="I238"/>
    </row>
    <row r="239" spans="1:9" x14ac:dyDescent="0.3">
      <c r="B239" s="2" t="s">
        <v>110</v>
      </c>
      <c r="E239" s="1"/>
      <c r="F239" s="40">
        <v>75000</v>
      </c>
      <c r="G239" s="35" t="s">
        <v>112</v>
      </c>
      <c r="H239"/>
      <c r="I239"/>
    </row>
    <row r="240" spans="1:9" x14ac:dyDescent="0.3">
      <c r="B240" s="2" t="s">
        <v>97</v>
      </c>
      <c r="E240" s="1"/>
      <c r="F240" s="40">
        <v>105000</v>
      </c>
      <c r="G240" s="35" t="s">
        <v>112</v>
      </c>
      <c r="H240"/>
      <c r="I240"/>
    </row>
    <row r="241" spans="2:9" x14ac:dyDescent="0.3">
      <c r="B241" s="2" t="s">
        <v>98</v>
      </c>
      <c r="E241" s="1"/>
      <c r="F241" s="40">
        <v>150000</v>
      </c>
      <c r="G241" s="35" t="s">
        <v>112</v>
      </c>
      <c r="H241"/>
      <c r="I241"/>
    </row>
    <row r="242" spans="2:9" x14ac:dyDescent="0.3">
      <c r="B242" s="2" t="s">
        <v>99</v>
      </c>
      <c r="F242" s="27">
        <v>450000</v>
      </c>
      <c r="G242" s="41" t="s">
        <v>111</v>
      </c>
    </row>
    <row r="243" spans="2:9" x14ac:dyDescent="0.3">
      <c r="B243" s="2" t="s">
        <v>100</v>
      </c>
      <c r="F243" s="27">
        <v>500000</v>
      </c>
      <c r="G243" s="41" t="s">
        <v>113</v>
      </c>
    </row>
  </sheetData>
  <mergeCells count="1">
    <mergeCell ref="F81:G8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Win8.1</cp:lastModifiedBy>
  <dcterms:created xsi:type="dcterms:W3CDTF">2015-12-05T01:18:31Z</dcterms:created>
  <dcterms:modified xsi:type="dcterms:W3CDTF">2016-01-07T18:35:45Z</dcterms:modified>
</cp:coreProperties>
</file>