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51" i="1"/>
  <c r="H150"/>
  <c r="C150"/>
  <c r="G152"/>
  <c r="G154" s="1"/>
  <c r="F152"/>
  <c r="F154" s="1"/>
  <c r="E152"/>
  <c r="E154" s="1"/>
  <c r="D152"/>
  <c r="D154" s="1"/>
  <c r="D156" s="1"/>
  <c r="D158" s="1"/>
  <c r="D160" s="1"/>
  <c r="B152"/>
  <c r="B154" s="1"/>
  <c r="B156" s="1"/>
  <c r="B153"/>
  <c r="G149"/>
  <c r="F149"/>
  <c r="F155" s="1"/>
  <c r="E149"/>
  <c r="D132"/>
  <c r="D134" s="1"/>
  <c r="D136" s="1"/>
  <c r="D138" s="1"/>
  <c r="C132"/>
  <c r="C134" s="1"/>
  <c r="C136" s="1"/>
  <c r="C138" s="1"/>
  <c r="B132"/>
  <c r="B134" s="1"/>
  <c r="B136" s="1"/>
  <c r="B138" s="1"/>
  <c r="G131"/>
  <c r="G132" s="1"/>
  <c r="G134" s="1"/>
  <c r="F131"/>
  <c r="F132" s="1"/>
  <c r="F134" s="1"/>
  <c r="E131"/>
  <c r="E132" s="1"/>
  <c r="E134" s="1"/>
  <c r="E124"/>
  <c r="D124"/>
  <c r="E120"/>
  <c r="D120"/>
  <c r="F115"/>
  <c r="F117" s="1"/>
  <c r="F119" s="1"/>
  <c r="F121" s="1"/>
  <c r="F123" s="1"/>
  <c r="E115"/>
  <c r="E117" s="1"/>
  <c r="E119" s="1"/>
  <c r="E121" s="1"/>
  <c r="E123" s="1"/>
  <c r="D115"/>
  <c r="D117" s="1"/>
  <c r="D119" s="1"/>
  <c r="C115"/>
  <c r="C117" s="1"/>
  <c r="C119" s="1"/>
  <c r="C121" s="1"/>
  <c r="B115"/>
  <c r="B117" s="1"/>
  <c r="B119" s="1"/>
  <c r="B121" s="1"/>
  <c r="G101"/>
  <c r="F101"/>
  <c r="E101"/>
  <c r="E104" s="1"/>
  <c r="D101"/>
  <c r="C101"/>
  <c r="C102" s="1"/>
  <c r="C105" s="1"/>
  <c r="B101"/>
  <c r="B102" s="1"/>
  <c r="B105" s="1"/>
  <c r="F80"/>
  <c r="F78"/>
  <c r="L61"/>
  <c r="L59"/>
  <c r="K59"/>
  <c r="G71"/>
  <c r="F71"/>
  <c r="E71"/>
  <c r="G70"/>
  <c r="F70"/>
  <c r="E70"/>
  <c r="E68"/>
  <c r="G67"/>
  <c r="G68" s="1"/>
  <c r="F67"/>
  <c r="F68" s="1"/>
  <c r="E67"/>
  <c r="G65"/>
  <c r="F65"/>
  <c r="E65"/>
  <c r="D81"/>
  <c r="D82" s="1"/>
  <c r="C81"/>
  <c r="C82" s="1"/>
  <c r="B81"/>
  <c r="B82" s="1"/>
  <c r="D89"/>
  <c r="D90" s="1"/>
  <c r="C89"/>
  <c r="C90" s="1"/>
  <c r="B89"/>
  <c r="B90" s="1"/>
  <c r="B92" s="1"/>
  <c r="G63"/>
  <c r="F63"/>
  <c r="E63"/>
  <c r="G57"/>
  <c r="G58" s="1"/>
  <c r="G60" s="1"/>
  <c r="G62" s="1"/>
  <c r="F57"/>
  <c r="F58" s="1"/>
  <c r="F60" s="1"/>
  <c r="F62" s="1"/>
  <c r="F64" s="1"/>
  <c r="E57"/>
  <c r="E58" s="1"/>
  <c r="E60" s="1"/>
  <c r="E62" s="1"/>
  <c r="D58"/>
  <c r="D60" s="1"/>
  <c r="D62" s="1"/>
  <c r="D64" s="1"/>
  <c r="D66" s="1"/>
  <c r="D69" s="1"/>
  <c r="C58"/>
  <c r="C60" s="1"/>
  <c r="C62" s="1"/>
  <c r="C64" s="1"/>
  <c r="C66" s="1"/>
  <c r="C69" s="1"/>
  <c r="B58"/>
  <c r="B60" s="1"/>
  <c r="B62" s="1"/>
  <c r="B64" s="1"/>
  <c r="B66" s="1"/>
  <c r="B69" s="1"/>
  <c r="D50"/>
  <c r="D34"/>
  <c r="D36" s="1"/>
  <c r="B34"/>
  <c r="B36" s="1"/>
  <c r="B38" s="1"/>
  <c r="C34"/>
  <c r="C36" s="1"/>
  <c r="G33"/>
  <c r="G34" s="1"/>
  <c r="F33"/>
  <c r="F34" s="1"/>
  <c r="F36" s="1"/>
  <c r="F38" s="1"/>
  <c r="E33"/>
  <c r="E34" s="1"/>
  <c r="E36" s="1"/>
  <c r="E38" s="1"/>
  <c r="B11"/>
  <c r="B13" s="1"/>
  <c r="F10"/>
  <c r="H8"/>
  <c r="G8"/>
  <c r="F8"/>
  <c r="H6"/>
  <c r="H7" s="1"/>
  <c r="G6"/>
  <c r="G7" s="1"/>
  <c r="F6"/>
  <c r="F7" s="1"/>
  <c r="E7"/>
  <c r="E9" s="1"/>
  <c r="E11" s="1"/>
  <c r="E13" s="1"/>
  <c r="D7"/>
  <c r="D9" s="1"/>
  <c r="D11" s="1"/>
  <c r="D13" s="1"/>
  <c r="C7"/>
  <c r="C9" s="1"/>
  <c r="C11" s="1"/>
  <c r="C13" s="1"/>
  <c r="B7"/>
  <c r="F156" l="1"/>
  <c r="F158" s="1"/>
  <c r="F160" s="1"/>
  <c r="G156"/>
  <c r="G158" s="1"/>
  <c r="G160" s="1"/>
  <c r="B158"/>
  <c r="B160" s="1"/>
  <c r="E125"/>
  <c r="G64"/>
  <c r="E155"/>
  <c r="E156" s="1"/>
  <c r="E158" s="1"/>
  <c r="E160" s="1"/>
  <c r="G155"/>
  <c r="E64"/>
  <c r="E66" s="1"/>
  <c r="E69" s="1"/>
  <c r="E72" s="1"/>
  <c r="E74" s="1"/>
  <c r="F135"/>
  <c r="F136" s="1"/>
  <c r="F138" s="1"/>
  <c r="G136"/>
  <c r="G138" s="1"/>
  <c r="E135"/>
  <c r="E136" s="1"/>
  <c r="E138" s="1"/>
  <c r="D121"/>
  <c r="D123" s="1"/>
  <c r="D125" s="1"/>
  <c r="G66"/>
  <c r="G69" s="1"/>
  <c r="G72" s="1"/>
  <c r="G74" s="1"/>
  <c r="F66"/>
  <c r="F69" s="1"/>
  <c r="F72" s="1"/>
  <c r="F74" s="1"/>
  <c r="H9"/>
  <c r="G36"/>
  <c r="G38" s="1"/>
  <c r="C37"/>
  <c r="C38" s="1"/>
  <c r="D37"/>
  <c r="D38" s="1"/>
  <c r="G9"/>
  <c r="H10" s="1"/>
  <c r="F9"/>
  <c r="F11" s="1"/>
  <c r="F13" s="1"/>
  <c r="H11" l="1"/>
  <c r="H13" s="1"/>
  <c r="G11"/>
  <c r="G13" s="1"/>
</calcChain>
</file>

<file path=xl/sharedStrings.xml><?xml version="1.0" encoding="utf-8"?>
<sst xmlns="http://schemas.openxmlformats.org/spreadsheetml/2006/main" count="171" uniqueCount="110">
  <si>
    <t>EX 2.1</t>
  </si>
  <si>
    <t>Cash</t>
  </si>
  <si>
    <t>NCA</t>
  </si>
  <si>
    <t>Liab</t>
  </si>
  <si>
    <t>Bu Lo</t>
  </si>
  <si>
    <t>Ahmad</t>
  </si>
  <si>
    <t>Budi</t>
  </si>
  <si>
    <t>Candra</t>
  </si>
  <si>
    <t>Before Realization</t>
  </si>
  <si>
    <t>Schedule of Realization and Liquidation</t>
  </si>
  <si>
    <t>Payment of liabilities</t>
  </si>
  <si>
    <t>Realization</t>
  </si>
  <si>
    <t>Distribution of B Def.</t>
  </si>
  <si>
    <t>Cash distribution</t>
  </si>
  <si>
    <t>Liabilities</t>
  </si>
  <si>
    <t>Budi, Loan</t>
  </si>
  <si>
    <t>Ahmad, Capital</t>
  </si>
  <si>
    <t>Budi, Capital</t>
  </si>
  <si>
    <t>Candra, Capital</t>
  </si>
  <si>
    <t xml:space="preserve">      Cash</t>
  </si>
  <si>
    <t>Journal Entry:</t>
  </si>
  <si>
    <t xml:space="preserve">   Cash</t>
  </si>
  <si>
    <t xml:space="preserve">      Candra, Capital</t>
  </si>
  <si>
    <t xml:space="preserve">   Ahmad, Capital</t>
  </si>
  <si>
    <t xml:space="preserve">   Budi, Capital</t>
  </si>
  <si>
    <t xml:space="preserve">   Candra, Capital</t>
  </si>
  <si>
    <t xml:space="preserve">           Non Cash Assets</t>
  </si>
  <si>
    <t xml:space="preserve">      Budi, Capital</t>
  </si>
  <si>
    <t xml:space="preserve">   Candra,Capital</t>
  </si>
  <si>
    <t xml:space="preserve">           Cash</t>
  </si>
  <si>
    <t>No. 1</t>
  </si>
  <si>
    <t>No. 2</t>
  </si>
  <si>
    <t>No. 3</t>
  </si>
  <si>
    <t>No. 4</t>
  </si>
  <si>
    <t>-&gt; 30% x 35,000</t>
  </si>
  <si>
    <t>-&gt; 50% x 35,000</t>
  </si>
  <si>
    <t>-&gt; 20% x 35,000</t>
  </si>
  <si>
    <t>EX 2.2</t>
  </si>
  <si>
    <t>Agus</t>
  </si>
  <si>
    <t>Journal entry:</t>
  </si>
  <si>
    <t xml:space="preserve">       Cash</t>
  </si>
  <si>
    <t xml:space="preserve">              Agus, Capital</t>
  </si>
  <si>
    <t xml:space="preserve">              Budi, Capital</t>
  </si>
  <si>
    <t xml:space="preserve">              Candra, Capital</t>
  </si>
  <si>
    <t xml:space="preserve">              Non Cash Assets</t>
  </si>
  <si>
    <t>Payment liabilities</t>
  </si>
  <si>
    <t xml:space="preserve">      Liabilities</t>
  </si>
  <si>
    <t xml:space="preserve">              Cash</t>
  </si>
  <si>
    <t xml:space="preserve">      Agus, Capital</t>
  </si>
  <si>
    <t>Cholis</t>
  </si>
  <si>
    <t>Realization #1</t>
  </si>
  <si>
    <t>Cash allocation</t>
  </si>
  <si>
    <t>Safe payment #1 for potential loss $48,000</t>
  </si>
  <si>
    <t>Potential loss</t>
  </si>
  <si>
    <t>Def. Budi &amp; Cholis</t>
  </si>
  <si>
    <t>Safe payment # 1</t>
  </si>
  <si>
    <t>Sale #2</t>
  </si>
  <si>
    <t>Safe payment #2 for potential loss $38,000</t>
  </si>
  <si>
    <t>Sale # 3</t>
  </si>
  <si>
    <t>Sale #4</t>
  </si>
  <si>
    <t>Closing def B&amp;C</t>
  </si>
  <si>
    <t>Cholis, Capital</t>
  </si>
  <si>
    <t>Noncash Assets</t>
  </si>
  <si>
    <t>Etcetera</t>
  </si>
  <si>
    <t>=34000/30%</t>
  </si>
  <si>
    <t>=100/30*34000</t>
  </si>
  <si>
    <t>Exerecise 2.3</t>
  </si>
  <si>
    <t>Exercise 2.4</t>
  </si>
  <si>
    <t>Schedule of advance plan for cash distribution</t>
  </si>
  <si>
    <t>Potential Los Absorption</t>
  </si>
  <si>
    <t>Planning of Cash Distribution</t>
  </si>
  <si>
    <t xml:space="preserve">Ahmad </t>
  </si>
  <si>
    <t xml:space="preserve">Irfan </t>
  </si>
  <si>
    <t>Fatim</t>
  </si>
  <si>
    <t>Capital balance</t>
  </si>
  <si>
    <t>Profit/loss ratio</t>
  </si>
  <si>
    <t>Potential loss abs.</t>
  </si>
  <si>
    <t>Sequent of cash dist.</t>
  </si>
  <si>
    <t>Priority # 1</t>
  </si>
  <si>
    <t>Priority # 2</t>
  </si>
  <si>
    <t>50%</t>
  </si>
  <si>
    <t>-</t>
  </si>
  <si>
    <t xml:space="preserve"> 5000 for Ahmad = 33,33% x 15,000</t>
  </si>
  <si>
    <t>33,33%  = 1/3 --&gt; Profit/loss is shared equally to the three partners</t>
  </si>
  <si>
    <t>Schedule of Cash Allocation</t>
  </si>
  <si>
    <t>Beginning balance</t>
  </si>
  <si>
    <t>Begining balance</t>
  </si>
  <si>
    <t>Sale of noncash ass.</t>
  </si>
  <si>
    <t>Priority #1</t>
  </si>
  <si>
    <t>Priority #2</t>
  </si>
  <si>
    <t>Priority #3</t>
  </si>
  <si>
    <t>Cover Fatim deficit</t>
  </si>
  <si>
    <t>Loss coverage:</t>
  </si>
  <si>
    <t>=110,000-65,000</t>
  </si>
  <si>
    <t>=45,000</t>
  </si>
  <si>
    <t>Noncash</t>
  </si>
  <si>
    <t>Cover deficit Fatim</t>
  </si>
  <si>
    <t>Notes:</t>
  </si>
  <si>
    <t>similar with the case when the distribution being conducted</t>
  </si>
  <si>
    <t xml:space="preserve">Ahmad receive $5,000 higher than Irfan (28,500-23,500), this is very </t>
  </si>
  <si>
    <t>using the schedule of cash advance planning, see the previous schedule.</t>
  </si>
  <si>
    <t>Schedule of Cash Advance Planning</t>
  </si>
  <si>
    <t>Exercise 2-6</t>
  </si>
  <si>
    <t xml:space="preserve">Budi </t>
  </si>
  <si>
    <t>Camelia</t>
  </si>
  <si>
    <t>Operating loss</t>
  </si>
  <si>
    <t>Drawing</t>
  </si>
  <si>
    <t>Pay liabilities</t>
  </si>
  <si>
    <t>Sales of noncash ass.</t>
  </si>
  <si>
    <t>NonCash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</si>
</sst>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/>
    <xf numFmtId="164" fontId="3" fillId="2" borderId="1" xfId="1" applyNumberFormat="1" applyFont="1" applyFill="1" applyBorder="1"/>
    <xf numFmtId="164" fontId="2" fillId="0" borderId="0" xfId="0" applyNumberFormat="1" applyFont="1"/>
    <xf numFmtId="9" fontId="2" fillId="0" borderId="1" xfId="2" applyFont="1" applyBorder="1"/>
    <xf numFmtId="164" fontId="2" fillId="2" borderId="1" xfId="1" applyNumberFormat="1" applyFont="1" applyFill="1" applyBorder="1"/>
    <xf numFmtId="164" fontId="2" fillId="3" borderId="1" xfId="1" applyNumberFormat="1" applyFont="1" applyFill="1" applyBorder="1"/>
    <xf numFmtId="0" fontId="3" fillId="0" borderId="0" xfId="0" applyFont="1"/>
    <xf numFmtId="0" fontId="3" fillId="4" borderId="0" xfId="0" applyFont="1" applyFill="1"/>
    <xf numFmtId="164" fontId="3" fillId="4" borderId="0" xfId="1" applyNumberFormat="1" applyFont="1" applyFill="1"/>
    <xf numFmtId="164" fontId="2" fillId="4" borderId="0" xfId="1" applyNumberFormat="1" applyFont="1" applyFill="1"/>
    <xf numFmtId="164" fontId="2" fillId="0" borderId="0" xfId="1" quotePrefix="1" applyNumberFormat="1" applyFont="1"/>
    <xf numFmtId="0" fontId="2" fillId="0" borderId="5" xfId="0" applyFont="1" applyBorder="1"/>
    <xf numFmtId="164" fontId="2" fillId="0" borderId="1" xfId="1" applyNumberFormat="1" applyFont="1" applyFill="1" applyBorder="1"/>
    <xf numFmtId="164" fontId="2" fillId="0" borderId="1" xfId="1" applyNumberFormat="1" applyFont="1" applyBorder="1" applyAlignment="1">
      <alignment horizontal="right"/>
    </xf>
    <xf numFmtId="0" fontId="2" fillId="0" borderId="0" xfId="0" applyFont="1" applyBorder="1"/>
    <xf numFmtId="164" fontId="2" fillId="0" borderId="0" xfId="1" applyNumberFormat="1" applyFont="1" applyBorder="1"/>
    <xf numFmtId="164" fontId="2" fillId="5" borderId="1" xfId="1" applyNumberFormat="1" applyFont="1" applyFill="1" applyBorder="1"/>
    <xf numFmtId="164" fontId="2" fillId="5" borderId="0" xfId="1" applyNumberFormat="1" applyFont="1" applyFill="1"/>
    <xf numFmtId="0" fontId="2" fillId="6" borderId="0" xfId="0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2" fillId="0" borderId="1" xfId="1" quotePrefix="1" applyNumberFormat="1" applyFont="1" applyBorder="1"/>
    <xf numFmtId="10" fontId="2" fillId="0" borderId="1" xfId="2" quotePrefix="1" applyNumberFormat="1" applyFont="1" applyBorder="1"/>
    <xf numFmtId="0" fontId="2" fillId="2" borderId="0" xfId="0" applyFont="1" applyFill="1"/>
    <xf numFmtId="164" fontId="2" fillId="2" borderId="0" xfId="1" applyNumberFormat="1" applyFont="1" applyFill="1"/>
    <xf numFmtId="0" fontId="2" fillId="7" borderId="0" xfId="0" applyFont="1" applyFill="1"/>
    <xf numFmtId="164" fontId="2" fillId="7" borderId="0" xfId="1" applyNumberFormat="1" applyFont="1" applyFill="1"/>
    <xf numFmtId="164" fontId="2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8" xfId="1" applyNumberFormat="1" applyFont="1" applyBorder="1"/>
    <xf numFmtId="0" fontId="2" fillId="0" borderId="3" xfId="0" applyFont="1" applyBorder="1"/>
    <xf numFmtId="0" fontId="2" fillId="0" borderId="9" xfId="0" quotePrefix="1" applyFont="1" applyBorder="1"/>
    <xf numFmtId="0" fontId="2" fillId="0" borderId="4" xfId="0" quotePrefix="1" applyFont="1" applyBorder="1"/>
    <xf numFmtId="0" fontId="2" fillId="0" borderId="0" xfId="0" applyFont="1" applyAlignment="1">
      <alignment horizontal="center"/>
    </xf>
    <xf numFmtId="9" fontId="2" fillId="0" borderId="0" xfId="2" applyFont="1"/>
    <xf numFmtId="164" fontId="2" fillId="8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60"/>
  <sheetViews>
    <sheetView tabSelected="1" topLeftCell="A146" workbookViewId="0">
      <selection activeCell="A153" sqref="A153"/>
    </sheetView>
  </sheetViews>
  <sheetFormatPr defaultRowHeight="20.25"/>
  <cols>
    <col min="1" max="1" width="33.140625" style="1" customWidth="1"/>
    <col min="2" max="2" width="17.140625" style="2" bestFit="1" customWidth="1"/>
    <col min="3" max="3" width="16" style="2" bestFit="1" customWidth="1"/>
    <col min="4" max="4" width="14.5703125" style="2" customWidth="1"/>
    <col min="5" max="5" width="14.42578125" style="2" customWidth="1"/>
    <col min="6" max="6" width="14.5703125" style="2" bestFit="1" customWidth="1"/>
    <col min="7" max="7" width="14.5703125" style="2" customWidth="1"/>
    <col min="8" max="8" width="18.28515625" style="2" customWidth="1"/>
    <col min="9" max="9" width="5.7109375" style="1" customWidth="1"/>
    <col min="10" max="10" width="26.42578125" style="1" customWidth="1"/>
    <col min="11" max="12" width="12.7109375" style="2" bestFit="1" customWidth="1"/>
    <col min="13" max="13" width="9.140625" style="2"/>
    <col min="14" max="28" width="9.140625" style="1"/>
  </cols>
  <sheetData>
    <row r="1" spans="1:8">
      <c r="A1" s="1" t="s">
        <v>0</v>
      </c>
    </row>
    <row r="2" spans="1:8" ht="23.25">
      <c r="A2" s="27" t="s">
        <v>9</v>
      </c>
      <c r="B2" s="27"/>
      <c r="C2" s="27"/>
      <c r="D2" s="27"/>
      <c r="E2" s="27"/>
      <c r="F2" s="27"/>
      <c r="G2" s="27"/>
      <c r="H2" s="27"/>
    </row>
    <row r="3" spans="1:8">
      <c r="A3" s="23"/>
      <c r="B3" s="25" t="s">
        <v>1</v>
      </c>
      <c r="C3" s="25" t="s">
        <v>2</v>
      </c>
      <c r="D3" s="25" t="s">
        <v>3</v>
      </c>
      <c r="E3" s="25" t="s">
        <v>4</v>
      </c>
      <c r="F3" s="4" t="s">
        <v>5</v>
      </c>
      <c r="G3" s="4" t="s">
        <v>6</v>
      </c>
      <c r="H3" s="4" t="s">
        <v>7</v>
      </c>
    </row>
    <row r="4" spans="1:8">
      <c r="A4" s="24"/>
      <c r="B4" s="26"/>
      <c r="C4" s="26"/>
      <c r="D4" s="26"/>
      <c r="E4" s="26"/>
      <c r="F4" s="7">
        <v>0.3</v>
      </c>
      <c r="G4" s="7">
        <v>0.5</v>
      </c>
      <c r="H4" s="7">
        <v>0.2</v>
      </c>
    </row>
    <row r="5" spans="1:8">
      <c r="A5" s="3" t="s">
        <v>8</v>
      </c>
      <c r="B5" s="4">
        <v>40000</v>
      </c>
      <c r="C5" s="4">
        <v>50000</v>
      </c>
      <c r="D5" s="4">
        <v>25000</v>
      </c>
      <c r="E5" s="4">
        <v>10000</v>
      </c>
      <c r="F5" s="4">
        <v>30000</v>
      </c>
      <c r="G5" s="4">
        <v>10000</v>
      </c>
      <c r="H5" s="4">
        <v>15000</v>
      </c>
    </row>
    <row r="6" spans="1:8">
      <c r="A6" s="3" t="s">
        <v>10</v>
      </c>
      <c r="B6" s="4">
        <v>-40000</v>
      </c>
      <c r="C6" s="4">
        <v>0</v>
      </c>
      <c r="D6" s="4">
        <v>-25000</v>
      </c>
      <c r="E6" s="4">
        <v>-10000</v>
      </c>
      <c r="F6" s="4">
        <f>-30%*5000</f>
        <v>-1500</v>
      </c>
      <c r="G6" s="4">
        <f>-50%*5000</f>
        <v>-2500</v>
      </c>
      <c r="H6" s="4">
        <f>-20%*5000</f>
        <v>-1000</v>
      </c>
    </row>
    <row r="7" spans="1:8">
      <c r="A7" s="3"/>
      <c r="B7" s="5">
        <f>SUM(B5:B6)</f>
        <v>0</v>
      </c>
      <c r="C7" s="5">
        <f t="shared" ref="C7:H7" si="0">SUM(C5:C6)</f>
        <v>50000</v>
      </c>
      <c r="D7" s="5">
        <f t="shared" si="0"/>
        <v>0</v>
      </c>
      <c r="E7" s="5">
        <f t="shared" si="0"/>
        <v>0</v>
      </c>
      <c r="F7" s="5">
        <f t="shared" si="0"/>
        <v>28500</v>
      </c>
      <c r="G7" s="5">
        <f t="shared" si="0"/>
        <v>7500</v>
      </c>
      <c r="H7" s="5">
        <f t="shared" si="0"/>
        <v>14000</v>
      </c>
    </row>
    <row r="8" spans="1:8">
      <c r="A8" s="3" t="s">
        <v>11</v>
      </c>
      <c r="B8" s="4">
        <v>15000</v>
      </c>
      <c r="C8" s="4">
        <v>-50000</v>
      </c>
      <c r="D8" s="4"/>
      <c r="E8" s="4"/>
      <c r="F8" s="4">
        <f>-30%*35000</f>
        <v>-10500</v>
      </c>
      <c r="G8" s="4">
        <f>-50%*35000</f>
        <v>-17500</v>
      </c>
      <c r="H8" s="4">
        <f>-20%*35000</f>
        <v>-7000</v>
      </c>
    </row>
    <row r="9" spans="1:8">
      <c r="A9" s="3"/>
      <c r="B9" s="8">
        <v>15000</v>
      </c>
      <c r="C9" s="8">
        <f>SUM(C7:C8)</f>
        <v>0</v>
      </c>
      <c r="D9" s="8">
        <f t="shared" ref="D9:H9" si="1">SUM(D7:D8)</f>
        <v>0</v>
      </c>
      <c r="E9" s="8">
        <f t="shared" si="1"/>
        <v>0</v>
      </c>
      <c r="F9" s="8">
        <f t="shared" si="1"/>
        <v>18000</v>
      </c>
      <c r="G9" s="8">
        <f t="shared" si="1"/>
        <v>-10000</v>
      </c>
      <c r="H9" s="8">
        <f t="shared" si="1"/>
        <v>7000</v>
      </c>
    </row>
    <row r="10" spans="1:8">
      <c r="A10" s="3" t="s">
        <v>12</v>
      </c>
      <c r="B10" s="4"/>
      <c r="C10" s="4"/>
      <c r="D10" s="4"/>
      <c r="E10" s="4"/>
      <c r="F10" s="4">
        <f>3/5*-G10</f>
        <v>-6000</v>
      </c>
      <c r="G10" s="4">
        <v>10000</v>
      </c>
      <c r="H10" s="4">
        <f>2/5*G9</f>
        <v>-4000</v>
      </c>
    </row>
    <row r="11" spans="1:8">
      <c r="A11" s="3"/>
      <c r="B11" s="8">
        <f>SUM(B9:B10)</f>
        <v>15000</v>
      </c>
      <c r="C11" s="8">
        <f t="shared" ref="C11:H11" si="2">SUM(C9:C10)</f>
        <v>0</v>
      </c>
      <c r="D11" s="8">
        <f t="shared" si="2"/>
        <v>0</v>
      </c>
      <c r="E11" s="8">
        <f t="shared" si="2"/>
        <v>0</v>
      </c>
      <c r="F11" s="8">
        <f t="shared" si="2"/>
        <v>12000</v>
      </c>
      <c r="G11" s="8">
        <f t="shared" si="2"/>
        <v>0</v>
      </c>
      <c r="H11" s="8">
        <f t="shared" si="2"/>
        <v>3000</v>
      </c>
    </row>
    <row r="12" spans="1:8">
      <c r="A12" s="3" t="s">
        <v>13</v>
      </c>
      <c r="B12" s="4">
        <v>-15000</v>
      </c>
      <c r="C12" s="4"/>
      <c r="D12" s="4"/>
      <c r="E12" s="4"/>
      <c r="F12" s="4">
        <v>-12000</v>
      </c>
      <c r="G12" s="4"/>
      <c r="H12" s="4">
        <v>-3000</v>
      </c>
    </row>
    <row r="13" spans="1:8">
      <c r="A13" s="3"/>
      <c r="B13" s="9">
        <f>SUM(B11:B12)</f>
        <v>0</v>
      </c>
      <c r="C13" s="9">
        <f t="shared" ref="C13:H13" si="3">SUM(C11:C12)</f>
        <v>0</v>
      </c>
      <c r="D13" s="9">
        <f t="shared" si="3"/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</row>
    <row r="14" spans="1:8">
      <c r="A14" s="10" t="s">
        <v>20</v>
      </c>
    </row>
    <row r="15" spans="1:8">
      <c r="A15" s="11" t="s">
        <v>30</v>
      </c>
      <c r="D15" s="12" t="s">
        <v>31</v>
      </c>
      <c r="E15" s="13"/>
    </row>
    <row r="16" spans="1:8">
      <c r="A16" s="1" t="s">
        <v>14</v>
      </c>
      <c r="B16" s="2">
        <v>25000</v>
      </c>
      <c r="D16" s="2" t="s">
        <v>21</v>
      </c>
      <c r="G16" s="2">
        <v>15000</v>
      </c>
    </row>
    <row r="17" spans="1:28">
      <c r="A17" s="1" t="s">
        <v>15</v>
      </c>
      <c r="B17" s="2">
        <v>10000</v>
      </c>
      <c r="D17" s="2" t="s">
        <v>23</v>
      </c>
      <c r="G17" s="2">
        <v>10500</v>
      </c>
      <c r="H17" s="14" t="s">
        <v>34</v>
      </c>
    </row>
    <row r="18" spans="1:28">
      <c r="A18" s="1" t="s">
        <v>16</v>
      </c>
      <c r="B18" s="2">
        <v>1500</v>
      </c>
      <c r="D18" s="2" t="s">
        <v>24</v>
      </c>
      <c r="G18" s="2">
        <v>17500</v>
      </c>
      <c r="H18" s="14" t="s">
        <v>35</v>
      </c>
    </row>
    <row r="19" spans="1:28">
      <c r="A19" s="1" t="s">
        <v>17</v>
      </c>
      <c r="B19" s="2">
        <v>2500</v>
      </c>
      <c r="D19" s="2" t="s">
        <v>25</v>
      </c>
      <c r="G19" s="2">
        <v>7000</v>
      </c>
      <c r="H19" s="14" t="s">
        <v>36</v>
      </c>
    </row>
    <row r="20" spans="1:28">
      <c r="A20" s="1" t="s">
        <v>18</v>
      </c>
      <c r="B20" s="2">
        <v>1000</v>
      </c>
      <c r="D20" s="2" t="s">
        <v>26</v>
      </c>
      <c r="H20" s="2">
        <v>50000</v>
      </c>
    </row>
    <row r="21" spans="1:28">
      <c r="A21" s="1" t="s">
        <v>19</v>
      </c>
      <c r="C21" s="2">
        <v>40000</v>
      </c>
      <c r="G21" s="1"/>
      <c r="H21" s="1"/>
      <c r="AA21"/>
      <c r="AB21"/>
    </row>
    <row r="22" spans="1:28">
      <c r="A22" s="11" t="s">
        <v>32</v>
      </c>
      <c r="D22" s="12" t="s">
        <v>33</v>
      </c>
      <c r="E22" s="13"/>
      <c r="G22" s="1"/>
      <c r="H22" s="1"/>
      <c r="AA22"/>
      <c r="AB22"/>
    </row>
    <row r="23" spans="1:28">
      <c r="A23" s="1" t="s">
        <v>16</v>
      </c>
      <c r="B23" s="2">
        <v>6000</v>
      </c>
      <c r="D23" s="2" t="s">
        <v>23</v>
      </c>
      <c r="G23" s="2">
        <v>12000</v>
      </c>
    </row>
    <row r="24" spans="1:28">
      <c r="A24" s="1" t="s">
        <v>18</v>
      </c>
      <c r="B24" s="2">
        <v>4000</v>
      </c>
      <c r="D24" s="2" t="s">
        <v>28</v>
      </c>
      <c r="G24" s="2">
        <v>3000</v>
      </c>
    </row>
    <row r="25" spans="1:28">
      <c r="A25" s="1" t="s">
        <v>27</v>
      </c>
      <c r="C25" s="2">
        <v>10000</v>
      </c>
      <c r="D25" s="2" t="s">
        <v>29</v>
      </c>
      <c r="H25" s="2">
        <v>15000</v>
      </c>
    </row>
    <row r="28" spans="1:28">
      <c r="A28" s="1" t="s">
        <v>37</v>
      </c>
    </row>
    <row r="29" spans="1:28" ht="23.25">
      <c r="A29" s="27" t="s">
        <v>9</v>
      </c>
      <c r="B29" s="27"/>
      <c r="C29" s="27"/>
      <c r="D29" s="27"/>
      <c r="E29" s="27"/>
      <c r="F29" s="27"/>
      <c r="G29" s="27"/>
      <c r="H29" s="28"/>
    </row>
    <row r="30" spans="1:28">
      <c r="A30" s="23"/>
      <c r="B30" s="25" t="s">
        <v>1</v>
      </c>
      <c r="C30" s="25" t="s">
        <v>2</v>
      </c>
      <c r="D30" s="25" t="s">
        <v>3</v>
      </c>
      <c r="E30" s="4" t="s">
        <v>38</v>
      </c>
      <c r="F30" s="4" t="s">
        <v>6</v>
      </c>
      <c r="G30" s="4" t="s">
        <v>7</v>
      </c>
      <c r="H30" s="15"/>
      <c r="AB30"/>
    </row>
    <row r="31" spans="1:28">
      <c r="A31" s="24"/>
      <c r="B31" s="26"/>
      <c r="C31" s="26"/>
      <c r="D31" s="26"/>
      <c r="E31" s="7">
        <v>0.3</v>
      </c>
      <c r="F31" s="7">
        <v>0.4</v>
      </c>
      <c r="G31" s="7">
        <v>0.3</v>
      </c>
      <c r="H31" s="1"/>
      <c r="AB31"/>
    </row>
    <row r="32" spans="1:28">
      <c r="A32" s="3" t="s">
        <v>8</v>
      </c>
      <c r="B32" s="4">
        <v>70000</v>
      </c>
      <c r="C32" s="4">
        <v>260000</v>
      </c>
      <c r="D32" s="4">
        <v>98000</v>
      </c>
      <c r="E32" s="4">
        <v>90000</v>
      </c>
      <c r="F32" s="4">
        <v>78000</v>
      </c>
      <c r="G32" s="4">
        <v>64000</v>
      </c>
      <c r="H32" s="6"/>
      <c r="AB32"/>
    </row>
    <row r="33" spans="1:28">
      <c r="A33" s="3" t="s">
        <v>11</v>
      </c>
      <c r="B33" s="4">
        <v>270000</v>
      </c>
      <c r="C33" s="4">
        <v>-260000</v>
      </c>
      <c r="D33" s="4"/>
      <c r="E33" s="4">
        <f>E31*10000</f>
        <v>3000</v>
      </c>
      <c r="F33" s="4">
        <f t="shared" ref="F33:G33" si="4">F31*10000</f>
        <v>4000</v>
      </c>
      <c r="G33" s="4">
        <f t="shared" si="4"/>
        <v>3000</v>
      </c>
      <c r="H33" s="6"/>
      <c r="AB33"/>
    </row>
    <row r="34" spans="1:28">
      <c r="A34" s="3"/>
      <c r="B34" s="8">
        <f>SUM(B32:B33)</f>
        <v>340000</v>
      </c>
      <c r="C34" s="8">
        <f t="shared" ref="C34" si="5">SUM(C32:C33)</f>
        <v>0</v>
      </c>
      <c r="D34" s="8">
        <f>SUM(D32:D33)</f>
        <v>98000</v>
      </c>
      <c r="E34" s="8">
        <f>SUM(E32:E33)</f>
        <v>93000</v>
      </c>
      <c r="F34" s="8">
        <f>SUM(F32:F33)</f>
        <v>82000</v>
      </c>
      <c r="G34" s="8">
        <f>SUM(G32:G33)</f>
        <v>67000</v>
      </c>
      <c r="H34" s="6"/>
      <c r="AB34"/>
    </row>
    <row r="35" spans="1:28">
      <c r="A35" s="3" t="s">
        <v>45</v>
      </c>
      <c r="B35" s="8">
        <v>-98000</v>
      </c>
      <c r="C35" s="8"/>
      <c r="D35" s="8">
        <v>-98000</v>
      </c>
      <c r="E35" s="8"/>
      <c r="F35" s="8"/>
      <c r="G35" s="8"/>
      <c r="H35" s="6"/>
      <c r="AB35"/>
    </row>
    <row r="36" spans="1:28">
      <c r="A36" s="3"/>
      <c r="B36" s="16">
        <f>SUM(B34:B35)</f>
        <v>242000</v>
      </c>
      <c r="C36" s="16">
        <f t="shared" ref="C36:G36" si="6">SUM(C34:C35)</f>
        <v>0</v>
      </c>
      <c r="D36" s="16">
        <f t="shared" si="6"/>
        <v>0</v>
      </c>
      <c r="E36" s="16">
        <f t="shared" si="6"/>
        <v>93000</v>
      </c>
      <c r="F36" s="16">
        <f t="shared" si="6"/>
        <v>82000</v>
      </c>
      <c r="G36" s="16">
        <f t="shared" si="6"/>
        <v>67000</v>
      </c>
      <c r="H36" s="6"/>
      <c r="AB36"/>
    </row>
    <row r="37" spans="1:28">
      <c r="A37" s="3" t="s">
        <v>13</v>
      </c>
      <c r="B37" s="16">
        <v>-242000</v>
      </c>
      <c r="C37" s="16">
        <f>SUM(C34:C36)</f>
        <v>0</v>
      </c>
      <c r="D37" s="16">
        <f>SUM(D34:D36)</f>
        <v>0</v>
      </c>
      <c r="E37" s="16">
        <v>-93000</v>
      </c>
      <c r="F37" s="16">
        <v>-82000</v>
      </c>
      <c r="G37" s="16">
        <v>-67000</v>
      </c>
      <c r="H37" s="6"/>
      <c r="AB37"/>
    </row>
    <row r="38" spans="1:28">
      <c r="B38" s="9">
        <f>SUM(B36:B37)</f>
        <v>0</v>
      </c>
      <c r="C38" s="9">
        <f t="shared" ref="C38:G38" si="7">SUM(C36:C37)</f>
        <v>0</v>
      </c>
      <c r="D38" s="9">
        <f t="shared" si="7"/>
        <v>0</v>
      </c>
      <c r="E38" s="9">
        <f t="shared" si="7"/>
        <v>0</v>
      </c>
      <c r="F38" s="9">
        <f t="shared" si="7"/>
        <v>0</v>
      </c>
      <c r="G38" s="9">
        <f t="shared" si="7"/>
        <v>0</v>
      </c>
    </row>
    <row r="39" spans="1:28">
      <c r="A39" s="10" t="s">
        <v>39</v>
      </c>
    </row>
    <row r="40" spans="1:28">
      <c r="A40" s="1" t="s">
        <v>40</v>
      </c>
      <c r="C40" s="2">
        <v>270000</v>
      </c>
    </row>
    <row r="41" spans="1:28">
      <c r="A41" s="1" t="s">
        <v>41</v>
      </c>
      <c r="D41" s="2">
        <v>3000</v>
      </c>
    </row>
    <row r="42" spans="1:28">
      <c r="A42" s="1" t="s">
        <v>42</v>
      </c>
      <c r="D42" s="2">
        <v>4000</v>
      </c>
    </row>
    <row r="43" spans="1:28">
      <c r="A43" s="1" t="s">
        <v>43</v>
      </c>
      <c r="D43" s="2">
        <v>3000</v>
      </c>
    </row>
    <row r="44" spans="1:28">
      <c r="A44" s="1" t="s">
        <v>44</v>
      </c>
      <c r="D44" s="2">
        <v>260000</v>
      </c>
    </row>
    <row r="45" spans="1:28">
      <c r="A45" s="1" t="s">
        <v>46</v>
      </c>
      <c r="C45" s="2">
        <v>98000</v>
      </c>
    </row>
    <row r="46" spans="1:28">
      <c r="A46" s="1" t="s">
        <v>47</v>
      </c>
      <c r="D46" s="2">
        <v>98000</v>
      </c>
    </row>
    <row r="47" spans="1:28">
      <c r="A47" s="1" t="s">
        <v>48</v>
      </c>
      <c r="C47" s="2">
        <v>93000</v>
      </c>
    </row>
    <row r="48" spans="1:28">
      <c r="A48" s="1" t="s">
        <v>27</v>
      </c>
      <c r="C48" s="2">
        <v>82000</v>
      </c>
    </row>
    <row r="49" spans="1:12">
      <c r="A49" s="1" t="s">
        <v>22</v>
      </c>
      <c r="C49" s="2">
        <v>67000</v>
      </c>
    </row>
    <row r="50" spans="1:12">
      <c r="A50" s="1" t="s">
        <v>47</v>
      </c>
      <c r="D50" s="2">
        <f>SUM(C47:C49)</f>
        <v>242000</v>
      </c>
    </row>
    <row r="53" spans="1:12">
      <c r="A53" s="1" t="s">
        <v>66</v>
      </c>
    </row>
    <row r="54" spans="1:12">
      <c r="A54" s="23"/>
      <c r="B54" s="25" t="s">
        <v>1</v>
      </c>
      <c r="C54" s="25" t="s">
        <v>2</v>
      </c>
      <c r="D54" s="25" t="s">
        <v>3</v>
      </c>
      <c r="E54" s="17" t="s">
        <v>5</v>
      </c>
      <c r="F54" s="17" t="s">
        <v>6</v>
      </c>
      <c r="G54" s="17" t="s">
        <v>49</v>
      </c>
      <c r="I54" s="1" t="s">
        <v>1</v>
      </c>
      <c r="K54" s="2">
        <v>16000</v>
      </c>
    </row>
    <row r="55" spans="1:12">
      <c r="A55" s="24"/>
      <c r="B55" s="26"/>
      <c r="C55" s="26"/>
      <c r="D55" s="26"/>
      <c r="E55" s="7">
        <v>0.4</v>
      </c>
      <c r="F55" s="7">
        <v>0.3</v>
      </c>
      <c r="G55" s="7">
        <v>0.3</v>
      </c>
      <c r="J55" s="1" t="s">
        <v>16</v>
      </c>
      <c r="L55" s="2">
        <v>1600</v>
      </c>
    </row>
    <row r="56" spans="1:12">
      <c r="A56" s="3" t="s">
        <v>8</v>
      </c>
      <c r="B56" s="4">
        <v>5000</v>
      </c>
      <c r="C56" s="4">
        <v>60000</v>
      </c>
      <c r="D56" s="4">
        <v>20000</v>
      </c>
      <c r="E56" s="4">
        <v>20000</v>
      </c>
      <c r="F56" s="4">
        <v>12000</v>
      </c>
      <c r="G56" s="4">
        <v>13000</v>
      </c>
      <c r="J56" s="1" t="s">
        <v>17</v>
      </c>
      <c r="L56" s="2">
        <v>1200</v>
      </c>
    </row>
    <row r="57" spans="1:12">
      <c r="A57" s="3" t="s">
        <v>50</v>
      </c>
      <c r="B57" s="4">
        <v>16000</v>
      </c>
      <c r="C57" s="4">
        <v>-12000</v>
      </c>
      <c r="D57" s="4"/>
      <c r="E57" s="4">
        <f>(16000-12000)*E55</f>
        <v>1600</v>
      </c>
      <c r="F57" s="4">
        <f t="shared" ref="F57:G57" si="8">(16000-12000)*F55</f>
        <v>1200</v>
      </c>
      <c r="G57" s="4">
        <f t="shared" si="8"/>
        <v>1200</v>
      </c>
      <c r="J57" s="1" t="s">
        <v>61</v>
      </c>
      <c r="L57" s="2">
        <v>1200</v>
      </c>
    </row>
    <row r="58" spans="1:12">
      <c r="A58" s="3"/>
      <c r="B58" s="4">
        <f>SUM(B56:B57)</f>
        <v>21000</v>
      </c>
      <c r="C58" s="4">
        <f t="shared" ref="C58:G58" si="9">SUM(C56:C57)</f>
        <v>48000</v>
      </c>
      <c r="D58" s="4">
        <f t="shared" si="9"/>
        <v>20000</v>
      </c>
      <c r="E58" s="4">
        <f t="shared" si="9"/>
        <v>21600</v>
      </c>
      <c r="F58" s="4">
        <f t="shared" si="9"/>
        <v>13200</v>
      </c>
      <c r="G58" s="4">
        <f t="shared" si="9"/>
        <v>14200</v>
      </c>
      <c r="J58" s="1" t="s">
        <v>62</v>
      </c>
      <c r="L58" s="2">
        <v>12000</v>
      </c>
    </row>
    <row r="59" spans="1:12">
      <c r="A59" s="3" t="s">
        <v>45</v>
      </c>
      <c r="B59" s="4">
        <v>-20000</v>
      </c>
      <c r="C59" s="4"/>
      <c r="D59" s="4">
        <v>-20000</v>
      </c>
      <c r="E59" s="4"/>
      <c r="F59" s="4"/>
      <c r="G59" s="4"/>
      <c r="K59" s="21">
        <f>SUM(K54:K58)</f>
        <v>16000</v>
      </c>
      <c r="L59" s="21">
        <f>SUM(L54:L58)</f>
        <v>16000</v>
      </c>
    </row>
    <row r="60" spans="1:12">
      <c r="A60" s="3"/>
      <c r="B60" s="4">
        <f>SUM(B58:B59)</f>
        <v>1000</v>
      </c>
      <c r="C60" s="4">
        <f t="shared" ref="C60:G60" si="10">SUM(C58:C59)</f>
        <v>48000</v>
      </c>
      <c r="D60" s="4">
        <f t="shared" si="10"/>
        <v>0</v>
      </c>
      <c r="E60" s="4">
        <f t="shared" si="10"/>
        <v>21600</v>
      </c>
      <c r="F60" s="4">
        <f t="shared" si="10"/>
        <v>13200</v>
      </c>
      <c r="G60" s="4">
        <f t="shared" si="10"/>
        <v>14200</v>
      </c>
      <c r="I60" s="1" t="s">
        <v>14</v>
      </c>
      <c r="K60" s="2">
        <v>20000</v>
      </c>
    </row>
    <row r="61" spans="1:12">
      <c r="A61" s="3" t="s">
        <v>51</v>
      </c>
      <c r="B61" s="4">
        <v>-1000</v>
      </c>
      <c r="C61" s="4"/>
      <c r="D61" s="4"/>
      <c r="E61" s="4">
        <v>-1000</v>
      </c>
      <c r="F61" s="4"/>
      <c r="G61" s="4"/>
      <c r="J61" s="1" t="s">
        <v>1</v>
      </c>
      <c r="L61" s="2">
        <f>K60</f>
        <v>20000</v>
      </c>
    </row>
    <row r="62" spans="1:12">
      <c r="A62" s="3"/>
      <c r="B62" s="4">
        <f>SUM(B60:B61)</f>
        <v>0</v>
      </c>
      <c r="C62" s="4">
        <f t="shared" ref="C62:G62" si="11">SUM(C60:C61)</f>
        <v>48000</v>
      </c>
      <c r="D62" s="4">
        <f t="shared" si="11"/>
        <v>0</v>
      </c>
      <c r="E62" s="4">
        <f t="shared" si="11"/>
        <v>20600</v>
      </c>
      <c r="F62" s="4">
        <f t="shared" si="11"/>
        <v>13200</v>
      </c>
      <c r="G62" s="4">
        <f t="shared" si="11"/>
        <v>14200</v>
      </c>
      <c r="I62" s="1" t="s">
        <v>16</v>
      </c>
      <c r="K62" s="2">
        <v>1000</v>
      </c>
    </row>
    <row r="63" spans="1:12">
      <c r="A63" s="3" t="s">
        <v>56</v>
      </c>
      <c r="B63" s="4">
        <v>12000</v>
      </c>
      <c r="C63" s="4">
        <v>-10000</v>
      </c>
      <c r="D63" s="4"/>
      <c r="E63" s="4">
        <f>2000*E55</f>
        <v>800</v>
      </c>
      <c r="F63" s="4">
        <f t="shared" ref="F63:G63" si="12">2000*F55</f>
        <v>600</v>
      </c>
      <c r="G63" s="4">
        <f t="shared" si="12"/>
        <v>600</v>
      </c>
      <c r="J63" s="1" t="s">
        <v>1</v>
      </c>
      <c r="L63" s="2">
        <v>1000</v>
      </c>
    </row>
    <row r="64" spans="1:12">
      <c r="A64" s="3"/>
      <c r="B64" s="4">
        <f>SUM(B62:B63)</f>
        <v>12000</v>
      </c>
      <c r="C64" s="4">
        <f t="shared" ref="C64:G64" si="13">SUM(C62:C63)</f>
        <v>38000</v>
      </c>
      <c r="D64" s="4">
        <f t="shared" si="13"/>
        <v>0</v>
      </c>
      <c r="E64" s="4">
        <f t="shared" si="13"/>
        <v>21400</v>
      </c>
      <c r="F64" s="4">
        <f t="shared" si="13"/>
        <v>13800</v>
      </c>
      <c r="G64" s="4">
        <f t="shared" si="13"/>
        <v>14800</v>
      </c>
    </row>
    <row r="65" spans="1:10">
      <c r="A65" s="3" t="s">
        <v>51</v>
      </c>
      <c r="B65" s="4">
        <v>-12000</v>
      </c>
      <c r="C65" s="4"/>
      <c r="D65" s="4"/>
      <c r="E65" s="4">
        <f>B65*$E$55</f>
        <v>-4800</v>
      </c>
      <c r="F65" s="4">
        <f>-12000*F55</f>
        <v>-3600</v>
      </c>
      <c r="G65" s="4">
        <f>-12000*G55</f>
        <v>-3600</v>
      </c>
      <c r="I65" s="22" t="s">
        <v>63</v>
      </c>
      <c r="J65" s="22"/>
    </row>
    <row r="66" spans="1:10">
      <c r="A66" s="3"/>
      <c r="B66" s="4">
        <f>SUM(B64:B65)</f>
        <v>0</v>
      </c>
      <c r="C66" s="4">
        <f t="shared" ref="C66:G66" si="14">SUM(C64:C65)</f>
        <v>38000</v>
      </c>
      <c r="D66" s="4">
        <f t="shared" si="14"/>
        <v>0</v>
      </c>
      <c r="E66" s="20">
        <f t="shared" si="14"/>
        <v>16600</v>
      </c>
      <c r="F66" s="20">
        <f t="shared" si="14"/>
        <v>10200</v>
      </c>
      <c r="G66" s="20">
        <f t="shared" si="14"/>
        <v>11200</v>
      </c>
    </row>
    <row r="67" spans="1:10">
      <c r="A67" s="3" t="s">
        <v>58</v>
      </c>
      <c r="B67" s="4">
        <v>10000</v>
      </c>
      <c r="C67" s="4">
        <v>-20000</v>
      </c>
      <c r="D67" s="4"/>
      <c r="E67" s="4">
        <f>-10000*40%</f>
        <v>-4000</v>
      </c>
      <c r="F67" s="4">
        <f>-10000*30%</f>
        <v>-3000</v>
      </c>
      <c r="G67" s="4">
        <f>-10000*30%</f>
        <v>-3000</v>
      </c>
    </row>
    <row r="68" spans="1:10">
      <c r="A68" s="3" t="s">
        <v>13</v>
      </c>
      <c r="B68" s="4">
        <v>-10000</v>
      </c>
      <c r="C68" s="4"/>
      <c r="D68" s="4"/>
      <c r="E68" s="4">
        <f>-10000*40%</f>
        <v>-4000</v>
      </c>
      <c r="F68" s="4">
        <f>F67</f>
        <v>-3000</v>
      </c>
      <c r="G68" s="4">
        <f>G67</f>
        <v>-3000</v>
      </c>
    </row>
    <row r="69" spans="1:10">
      <c r="A69" s="3"/>
      <c r="B69" s="4">
        <f>SUM(B66:B68)</f>
        <v>0</v>
      </c>
      <c r="C69" s="4">
        <f t="shared" ref="C69:G69" si="15">SUM(C66:C68)</f>
        <v>18000</v>
      </c>
      <c r="D69" s="4">
        <f t="shared" si="15"/>
        <v>0</v>
      </c>
      <c r="E69" s="20">
        <f t="shared" si="15"/>
        <v>8600</v>
      </c>
      <c r="F69" s="20">
        <f t="shared" si="15"/>
        <v>4200</v>
      </c>
      <c r="G69" s="20">
        <f t="shared" si="15"/>
        <v>5200</v>
      </c>
    </row>
    <row r="70" spans="1:10">
      <c r="A70" s="3" t="s">
        <v>59</v>
      </c>
      <c r="B70" s="4">
        <v>2000</v>
      </c>
      <c r="C70" s="4">
        <v>18000</v>
      </c>
      <c r="D70" s="4"/>
      <c r="E70" s="4">
        <f>-16000*40%</f>
        <v>-6400</v>
      </c>
      <c r="F70" s="4">
        <f>-16000*30%</f>
        <v>-4800</v>
      </c>
      <c r="G70" s="4">
        <f>-16000*30%</f>
        <v>-4800</v>
      </c>
    </row>
    <row r="71" spans="1:10">
      <c r="A71" s="3" t="s">
        <v>13</v>
      </c>
      <c r="B71" s="4">
        <v>-2000</v>
      </c>
      <c r="C71" s="4"/>
      <c r="D71" s="4"/>
      <c r="E71" s="4">
        <f>-2000*40%</f>
        <v>-800</v>
      </c>
      <c r="F71" s="4">
        <f>-2000*30%</f>
        <v>-600</v>
      </c>
      <c r="G71" s="4">
        <f>-2000*30%</f>
        <v>-600</v>
      </c>
    </row>
    <row r="72" spans="1:10">
      <c r="A72" s="3"/>
      <c r="B72" s="4"/>
      <c r="C72" s="4"/>
      <c r="D72" s="4"/>
      <c r="E72" s="20">
        <f>SUM(E69:E71)</f>
        <v>1400</v>
      </c>
      <c r="F72" s="20">
        <f t="shared" ref="F72:G72" si="16">SUM(F69:F71)</f>
        <v>-1200</v>
      </c>
      <c r="G72" s="20">
        <f t="shared" si="16"/>
        <v>-200</v>
      </c>
    </row>
    <row r="73" spans="1:10">
      <c r="A73" s="3" t="s">
        <v>60</v>
      </c>
      <c r="B73" s="4"/>
      <c r="C73" s="4"/>
      <c r="D73" s="4"/>
      <c r="E73" s="4">
        <v>-1400</v>
      </c>
      <c r="F73" s="4">
        <v>1200</v>
      </c>
      <c r="G73" s="4">
        <v>200</v>
      </c>
    </row>
    <row r="74" spans="1:10">
      <c r="A74" s="3"/>
      <c r="B74" s="4"/>
      <c r="C74" s="4"/>
      <c r="D74" s="4"/>
      <c r="E74" s="8">
        <f>SUM(E72:E73)</f>
        <v>0</v>
      </c>
      <c r="F74" s="8">
        <f t="shared" ref="F74:G74" si="17">SUM(F72:F73)</f>
        <v>0</v>
      </c>
      <c r="G74" s="8">
        <f t="shared" si="17"/>
        <v>0</v>
      </c>
    </row>
    <row r="75" spans="1:10">
      <c r="A75" s="18"/>
      <c r="B75" s="19"/>
      <c r="C75" s="19"/>
      <c r="D75" s="19"/>
      <c r="E75" s="19"/>
      <c r="F75" s="19"/>
      <c r="G75" s="19"/>
    </row>
    <row r="76" spans="1:10">
      <c r="A76" s="18"/>
      <c r="B76" s="19"/>
      <c r="C76" s="19"/>
      <c r="D76" s="19"/>
      <c r="E76" s="19"/>
      <c r="F76" s="19"/>
      <c r="G76" s="19"/>
    </row>
    <row r="77" spans="1:10">
      <c r="A77" s="1" t="s">
        <v>57</v>
      </c>
    </row>
    <row r="78" spans="1:10">
      <c r="A78" s="3"/>
      <c r="B78" s="17" t="s">
        <v>5</v>
      </c>
      <c r="C78" s="17" t="s">
        <v>6</v>
      </c>
      <c r="D78" s="17" t="s">
        <v>49</v>
      </c>
      <c r="F78" s="2">
        <f>34000/30%</f>
        <v>113333.33333333334</v>
      </c>
      <c r="G78" s="14" t="s">
        <v>64</v>
      </c>
    </row>
    <row r="79" spans="1:10">
      <c r="A79" s="3"/>
      <c r="B79" s="7">
        <v>0.4</v>
      </c>
      <c r="C79" s="7">
        <v>0.3</v>
      </c>
      <c r="D79" s="7">
        <v>0.3</v>
      </c>
    </row>
    <row r="80" spans="1:10">
      <c r="A80" s="3"/>
      <c r="B80" s="4">
        <v>21400</v>
      </c>
      <c r="C80" s="4">
        <v>13800</v>
      </c>
      <c r="D80" s="4">
        <v>14800</v>
      </c>
      <c r="F80" s="2">
        <f>100/30*34000</f>
        <v>113333.33333333334</v>
      </c>
      <c r="G80" s="14" t="s">
        <v>65</v>
      </c>
    </row>
    <row r="81" spans="1:4">
      <c r="A81" s="3" t="s">
        <v>53</v>
      </c>
      <c r="B81" s="4">
        <f>-38000*B79</f>
        <v>-15200</v>
      </c>
      <c r="C81" s="4">
        <f t="shared" ref="C81:D81" si="18">-38000*C79</f>
        <v>-11400</v>
      </c>
      <c r="D81" s="4">
        <f t="shared" si="18"/>
        <v>-11400</v>
      </c>
    </row>
    <row r="82" spans="1:4">
      <c r="A82" s="3"/>
      <c r="B82" s="4">
        <f>SUM(B80:B81)</f>
        <v>6200</v>
      </c>
      <c r="C82" s="4">
        <f t="shared" ref="C82:D82" si="19">SUM(C80:C81)</f>
        <v>2400</v>
      </c>
      <c r="D82" s="4">
        <f t="shared" si="19"/>
        <v>3400</v>
      </c>
    </row>
    <row r="85" spans="1:4">
      <c r="A85" s="1" t="s">
        <v>52</v>
      </c>
    </row>
    <row r="86" spans="1:4">
      <c r="A86" s="3"/>
      <c r="B86" s="17" t="s">
        <v>5</v>
      </c>
      <c r="C86" s="17" t="s">
        <v>6</v>
      </c>
      <c r="D86" s="17" t="s">
        <v>49</v>
      </c>
    </row>
    <row r="87" spans="1:4">
      <c r="A87" s="3"/>
      <c r="B87" s="7">
        <v>0.4</v>
      </c>
      <c r="C87" s="7">
        <v>0.3</v>
      </c>
      <c r="D87" s="7">
        <v>0.3</v>
      </c>
    </row>
    <row r="88" spans="1:4">
      <c r="A88" s="3"/>
      <c r="B88" s="4">
        <v>21600</v>
      </c>
      <c r="C88" s="4">
        <v>13200</v>
      </c>
      <c r="D88" s="4">
        <v>14200</v>
      </c>
    </row>
    <row r="89" spans="1:4">
      <c r="A89" s="3" t="s">
        <v>53</v>
      </c>
      <c r="B89" s="4">
        <f>-48000*B87</f>
        <v>-19200</v>
      </c>
      <c r="C89" s="4">
        <f t="shared" ref="C89:D89" si="20">-48000*C87</f>
        <v>-14400</v>
      </c>
      <c r="D89" s="4">
        <f t="shared" si="20"/>
        <v>-14400</v>
      </c>
    </row>
    <row r="90" spans="1:4">
      <c r="A90" s="3"/>
      <c r="B90" s="4">
        <f>SUM(B88:B89)</f>
        <v>2400</v>
      </c>
      <c r="C90" s="4">
        <f t="shared" ref="C90" si="21">SUM(C88:C89)</f>
        <v>-1200</v>
      </c>
      <c r="D90" s="4">
        <f t="shared" ref="D90" si="22">SUM(D88:D89)</f>
        <v>-200</v>
      </c>
    </row>
    <row r="91" spans="1:4">
      <c r="A91" s="3" t="s">
        <v>54</v>
      </c>
      <c r="B91" s="4">
        <v>-1400</v>
      </c>
      <c r="C91" s="4"/>
      <c r="D91" s="4"/>
    </row>
    <row r="92" spans="1:4">
      <c r="A92" s="3" t="s">
        <v>55</v>
      </c>
      <c r="B92" s="4">
        <f>SUM(B90:B91)</f>
        <v>1000</v>
      </c>
      <c r="C92" s="4"/>
      <c r="D92" s="4"/>
    </row>
    <row r="95" spans="1:4">
      <c r="A95" s="1" t="s">
        <v>67</v>
      </c>
    </row>
    <row r="96" spans="1:4">
      <c r="A96" s="1" t="s">
        <v>68</v>
      </c>
    </row>
    <row r="98" spans="1:7">
      <c r="A98" s="23"/>
      <c r="B98" s="35" t="s">
        <v>69</v>
      </c>
      <c r="C98" s="36"/>
      <c r="D98" s="37"/>
      <c r="E98" s="35" t="s">
        <v>70</v>
      </c>
      <c r="F98" s="36"/>
      <c r="G98" s="37"/>
    </row>
    <row r="99" spans="1:7">
      <c r="A99" s="24"/>
      <c r="B99" s="4" t="s">
        <v>71</v>
      </c>
      <c r="C99" s="4" t="s">
        <v>72</v>
      </c>
      <c r="D99" s="4" t="s">
        <v>73</v>
      </c>
      <c r="E99" s="4" t="s">
        <v>71</v>
      </c>
      <c r="F99" s="4" t="s">
        <v>72</v>
      </c>
      <c r="G99" s="4" t="s">
        <v>73</v>
      </c>
    </row>
    <row r="100" spans="1:7">
      <c r="A100" s="3" t="s">
        <v>74</v>
      </c>
      <c r="B100" s="4">
        <v>55000</v>
      </c>
      <c r="C100" s="4">
        <v>50000</v>
      </c>
      <c r="D100" s="4">
        <v>-8000</v>
      </c>
      <c r="E100" s="4">
        <v>55000</v>
      </c>
      <c r="F100" s="4">
        <v>50000</v>
      </c>
      <c r="G100" s="4">
        <v>-8000</v>
      </c>
    </row>
    <row r="101" spans="1:7">
      <c r="A101" s="3" t="s">
        <v>75</v>
      </c>
      <c r="B101" s="30">
        <f>1/3</f>
        <v>0.33333333333333331</v>
      </c>
      <c r="C101" s="30">
        <f t="shared" ref="C101:G101" si="23">1/3</f>
        <v>0.33333333333333331</v>
      </c>
      <c r="D101" s="30">
        <f t="shared" si="23"/>
        <v>0.33333333333333331</v>
      </c>
      <c r="E101" s="30">
        <f>1/3</f>
        <v>0.33333333333333331</v>
      </c>
      <c r="F101" s="30">
        <f t="shared" si="23"/>
        <v>0.33333333333333331</v>
      </c>
      <c r="G101" s="30">
        <f t="shared" si="23"/>
        <v>0.33333333333333331</v>
      </c>
    </row>
    <row r="102" spans="1:7">
      <c r="A102" s="3" t="s">
        <v>76</v>
      </c>
      <c r="B102" s="4">
        <f>B100/B101</f>
        <v>165000</v>
      </c>
      <c r="C102" s="4">
        <f>C100/C101</f>
        <v>150000</v>
      </c>
      <c r="D102" s="4">
        <v>0</v>
      </c>
      <c r="E102" s="4"/>
      <c r="F102" s="4"/>
      <c r="G102" s="4"/>
    </row>
    <row r="103" spans="1:7">
      <c r="A103" s="3" t="s">
        <v>77</v>
      </c>
      <c r="B103" s="4">
        <v>1</v>
      </c>
      <c r="C103" s="4">
        <v>2</v>
      </c>
      <c r="D103" s="4"/>
      <c r="E103" s="4"/>
      <c r="F103" s="4"/>
      <c r="G103" s="4"/>
    </row>
    <row r="104" spans="1:7">
      <c r="A104" s="3" t="s">
        <v>78</v>
      </c>
      <c r="B104" s="29">
        <v>-15000</v>
      </c>
      <c r="C104" s="29"/>
      <c r="D104" s="29"/>
      <c r="E104" s="8">
        <f>15000*E101</f>
        <v>5000</v>
      </c>
      <c r="F104" s="4"/>
      <c r="G104" s="4"/>
    </row>
    <row r="105" spans="1:7">
      <c r="A105" s="3"/>
      <c r="B105" s="4">
        <f>B102+B104</f>
        <v>150000</v>
      </c>
      <c r="C105" s="4">
        <f>C102+C104</f>
        <v>150000</v>
      </c>
      <c r="D105" s="4"/>
      <c r="E105" s="4"/>
      <c r="F105" s="4"/>
      <c r="G105" s="4"/>
    </row>
    <row r="106" spans="1:7">
      <c r="A106" s="3" t="s">
        <v>79</v>
      </c>
      <c r="B106" s="4"/>
      <c r="C106" s="4"/>
      <c r="D106" s="4"/>
      <c r="E106" s="29" t="s">
        <v>80</v>
      </c>
      <c r="F106" s="29" t="s">
        <v>80</v>
      </c>
      <c r="G106" s="4" t="s">
        <v>81</v>
      </c>
    </row>
    <row r="108" spans="1:7">
      <c r="A108" s="31" t="s">
        <v>82</v>
      </c>
      <c r="B108" s="32"/>
      <c r="C108" s="32"/>
    </row>
    <row r="109" spans="1:7">
      <c r="A109" s="33" t="s">
        <v>83</v>
      </c>
      <c r="B109" s="34"/>
      <c r="C109" s="34"/>
      <c r="D109" s="34"/>
      <c r="E109" s="34"/>
    </row>
    <row r="111" spans="1:7">
      <c r="A111" s="1" t="s">
        <v>84</v>
      </c>
    </row>
    <row r="112" spans="1:7">
      <c r="A112" s="3"/>
      <c r="B112" s="4" t="s">
        <v>1</v>
      </c>
      <c r="C112" s="4" t="s">
        <v>14</v>
      </c>
      <c r="D112" s="4" t="s">
        <v>5</v>
      </c>
      <c r="E112" s="4" t="s">
        <v>72</v>
      </c>
      <c r="F112" s="4" t="s">
        <v>73</v>
      </c>
    </row>
    <row r="113" spans="1:7">
      <c r="A113" s="3" t="s">
        <v>86</v>
      </c>
      <c r="B113" s="29">
        <v>22000</v>
      </c>
      <c r="C113" s="29">
        <v>35000</v>
      </c>
      <c r="D113" s="29">
        <v>55000</v>
      </c>
      <c r="E113" s="29">
        <v>50000</v>
      </c>
      <c r="F113" s="29">
        <v>-8000</v>
      </c>
    </row>
    <row r="114" spans="1:7">
      <c r="A114" s="3" t="s">
        <v>87</v>
      </c>
      <c r="B114" s="4">
        <v>65000</v>
      </c>
      <c r="C114" s="4"/>
      <c r="D114" s="4"/>
      <c r="E114" s="4"/>
      <c r="F114" s="4"/>
    </row>
    <row r="115" spans="1:7">
      <c r="A115" s="3"/>
      <c r="B115" s="4">
        <f>SUM(B113:B114)</f>
        <v>87000</v>
      </c>
      <c r="C115" s="4">
        <f t="shared" ref="C115:F115" si="24">SUM(C113:C114)</f>
        <v>35000</v>
      </c>
      <c r="D115" s="4">
        <f t="shared" si="24"/>
        <v>55000</v>
      </c>
      <c r="E115" s="4">
        <f t="shared" si="24"/>
        <v>50000</v>
      </c>
      <c r="F115" s="4">
        <f t="shared" si="24"/>
        <v>-8000</v>
      </c>
    </row>
    <row r="116" spans="1:7">
      <c r="A116" s="3" t="s">
        <v>88</v>
      </c>
      <c r="B116" s="29">
        <v>-35000</v>
      </c>
      <c r="C116" s="29">
        <v>-35000</v>
      </c>
      <c r="D116" s="29"/>
      <c r="E116" s="16"/>
      <c r="F116" s="4"/>
    </row>
    <row r="117" spans="1:7">
      <c r="A117" s="3"/>
      <c r="B117" s="4">
        <f>SUM(B115:B116)</f>
        <v>52000</v>
      </c>
      <c r="C117" s="4">
        <f t="shared" ref="C117:F117" si="25">SUM(C115:C116)</f>
        <v>0</v>
      </c>
      <c r="D117" s="4">
        <f t="shared" si="25"/>
        <v>55000</v>
      </c>
      <c r="E117" s="4">
        <f t="shared" si="25"/>
        <v>50000</v>
      </c>
      <c r="F117" s="4">
        <f t="shared" si="25"/>
        <v>-8000</v>
      </c>
    </row>
    <row r="118" spans="1:7">
      <c r="A118" s="3" t="s">
        <v>89</v>
      </c>
      <c r="B118" s="4">
        <v>-5000</v>
      </c>
      <c r="C118" s="4"/>
      <c r="D118" s="4">
        <v>-5000</v>
      </c>
      <c r="E118" s="29"/>
      <c r="F118" s="29"/>
    </row>
    <row r="119" spans="1:7">
      <c r="A119" s="3"/>
      <c r="B119" s="4">
        <f>SUM(B117:B118)</f>
        <v>47000</v>
      </c>
      <c r="C119" s="4">
        <f t="shared" ref="C119:F119" si="26">SUM(C117:C118)</f>
        <v>0</v>
      </c>
      <c r="D119" s="4">
        <f t="shared" si="26"/>
        <v>50000</v>
      </c>
      <c r="E119" s="4">
        <f t="shared" si="26"/>
        <v>50000</v>
      </c>
      <c r="F119" s="4">
        <f t="shared" si="26"/>
        <v>-8000</v>
      </c>
    </row>
    <row r="120" spans="1:7">
      <c r="A120" s="3" t="s">
        <v>90</v>
      </c>
      <c r="B120" s="4">
        <v>-47000</v>
      </c>
      <c r="C120" s="4"/>
      <c r="D120" s="4">
        <f>-47000/2</f>
        <v>-23500</v>
      </c>
      <c r="E120" s="4">
        <f>-47000/2</f>
        <v>-23500</v>
      </c>
      <c r="F120" s="4"/>
    </row>
    <row r="121" spans="1:7">
      <c r="A121" s="3"/>
      <c r="B121" s="4">
        <f>SUM(B119:B120)</f>
        <v>0</v>
      </c>
      <c r="C121" s="4">
        <f t="shared" ref="C121:F121" si="27">SUM(C119:C120)</f>
        <v>0</v>
      </c>
      <c r="D121" s="4">
        <f t="shared" si="27"/>
        <v>26500</v>
      </c>
      <c r="E121" s="4">
        <f t="shared" si="27"/>
        <v>26500</v>
      </c>
      <c r="F121" s="4">
        <f t="shared" si="27"/>
        <v>-8000</v>
      </c>
    </row>
    <row r="122" spans="1:7">
      <c r="A122" s="3" t="s">
        <v>91</v>
      </c>
      <c r="B122" s="4"/>
      <c r="C122" s="4"/>
      <c r="D122" s="4">
        <v>-4000</v>
      </c>
      <c r="E122" s="4">
        <v>-4000</v>
      </c>
      <c r="F122" s="4">
        <v>8000</v>
      </c>
    </row>
    <row r="123" spans="1:7">
      <c r="A123" s="3"/>
      <c r="B123" s="4"/>
      <c r="C123" s="4"/>
      <c r="D123" s="4">
        <f>SUM(D121:D122)</f>
        <v>22500</v>
      </c>
      <c r="E123" s="4">
        <f t="shared" ref="E123:F123" si="28">SUM(E121:E122)</f>
        <v>22500</v>
      </c>
      <c r="F123" s="4">
        <f t="shared" si="28"/>
        <v>0</v>
      </c>
    </row>
    <row r="124" spans="1:7">
      <c r="A124" s="39" t="s">
        <v>92</v>
      </c>
      <c r="B124" s="38"/>
      <c r="C124" s="4"/>
      <c r="D124" s="4">
        <f>-45000/2</f>
        <v>-22500</v>
      </c>
      <c r="E124" s="4">
        <f>-45000/2</f>
        <v>-22500</v>
      </c>
      <c r="F124" s="4"/>
    </row>
    <row r="125" spans="1:7">
      <c r="A125" s="40" t="s">
        <v>93</v>
      </c>
      <c r="B125" s="38"/>
      <c r="C125" s="4"/>
      <c r="D125" s="4">
        <f>SUM(D123:D124)</f>
        <v>0</v>
      </c>
      <c r="E125" s="4">
        <f>SUM(E123:E124)</f>
        <v>0</v>
      </c>
      <c r="F125" s="4"/>
    </row>
    <row r="126" spans="1:7">
      <c r="A126" s="41" t="s">
        <v>94</v>
      </c>
    </row>
    <row r="128" spans="1:7">
      <c r="A128" s="42" t="s">
        <v>9</v>
      </c>
      <c r="B128" s="42"/>
      <c r="C128" s="42"/>
      <c r="D128" s="42"/>
      <c r="E128" s="42"/>
      <c r="F128" s="42"/>
      <c r="G128" s="42"/>
    </row>
    <row r="129" spans="1:7">
      <c r="A129" s="3"/>
      <c r="B129" s="4" t="s">
        <v>1</v>
      </c>
      <c r="C129" s="4" t="s">
        <v>95</v>
      </c>
      <c r="D129" s="4" t="s">
        <v>14</v>
      </c>
      <c r="E129" s="4" t="s">
        <v>5</v>
      </c>
      <c r="F129" s="4" t="s">
        <v>72</v>
      </c>
      <c r="G129" s="4" t="s">
        <v>73</v>
      </c>
    </row>
    <row r="130" spans="1:7">
      <c r="A130" s="3" t="s">
        <v>86</v>
      </c>
      <c r="B130" s="29">
        <v>22000</v>
      </c>
      <c r="C130" s="29">
        <v>110000</v>
      </c>
      <c r="D130" s="29">
        <v>35000</v>
      </c>
      <c r="E130" s="29">
        <v>55000</v>
      </c>
      <c r="F130" s="29">
        <v>50000</v>
      </c>
      <c r="G130" s="29">
        <v>-8000</v>
      </c>
    </row>
    <row r="131" spans="1:7">
      <c r="A131" s="3" t="s">
        <v>11</v>
      </c>
      <c r="B131" s="4">
        <v>65000</v>
      </c>
      <c r="C131" s="4">
        <v>-110000</v>
      </c>
      <c r="D131" s="4"/>
      <c r="E131" s="4">
        <f>-(110000-65000)/3</f>
        <v>-15000</v>
      </c>
      <c r="F131" s="4">
        <f t="shared" ref="F131:G131" si="29">-(110000-65000)/3</f>
        <v>-15000</v>
      </c>
      <c r="G131" s="4">
        <f t="shared" si="29"/>
        <v>-15000</v>
      </c>
    </row>
    <row r="132" spans="1:7">
      <c r="A132" s="3"/>
      <c r="B132" s="4">
        <f>SUM(B130:B131)</f>
        <v>87000</v>
      </c>
      <c r="C132" s="4">
        <f t="shared" ref="C132:G132" si="30">SUM(C130:C131)</f>
        <v>0</v>
      </c>
      <c r="D132" s="4">
        <f t="shared" si="30"/>
        <v>35000</v>
      </c>
      <c r="E132" s="4">
        <f t="shared" si="30"/>
        <v>40000</v>
      </c>
      <c r="F132" s="4">
        <f t="shared" si="30"/>
        <v>35000</v>
      </c>
      <c r="G132" s="4">
        <f t="shared" si="30"/>
        <v>-23000</v>
      </c>
    </row>
    <row r="133" spans="1:7">
      <c r="A133" s="3" t="s">
        <v>45</v>
      </c>
      <c r="B133" s="29">
        <v>-35000</v>
      </c>
      <c r="C133" s="29"/>
      <c r="D133" s="29">
        <v>-35000</v>
      </c>
      <c r="E133" s="16"/>
      <c r="F133" s="4"/>
      <c r="G133" s="4"/>
    </row>
    <row r="134" spans="1:7">
      <c r="A134" s="3"/>
      <c r="B134" s="4">
        <f>SUM(B132:B133)</f>
        <v>52000</v>
      </c>
      <c r="C134" s="4">
        <f t="shared" ref="C134:G134" si="31">SUM(C132:C133)</f>
        <v>0</v>
      </c>
      <c r="D134" s="4">
        <f t="shared" si="31"/>
        <v>0</v>
      </c>
      <c r="E134" s="4">
        <f t="shared" si="31"/>
        <v>40000</v>
      </c>
      <c r="F134" s="4">
        <f t="shared" si="31"/>
        <v>35000</v>
      </c>
      <c r="G134" s="4">
        <f t="shared" si="31"/>
        <v>-23000</v>
      </c>
    </row>
    <row r="135" spans="1:7">
      <c r="A135" s="3" t="s">
        <v>96</v>
      </c>
      <c r="B135" s="4"/>
      <c r="C135" s="4"/>
      <c r="D135" s="4"/>
      <c r="E135" s="29">
        <f>G134/2</f>
        <v>-11500</v>
      </c>
      <c r="F135" s="29">
        <f>G134/2</f>
        <v>-11500</v>
      </c>
      <c r="G135" s="4">
        <v>23000</v>
      </c>
    </row>
    <row r="136" spans="1:7">
      <c r="A136" s="3"/>
      <c r="B136" s="4">
        <f>SUM(B134:B135)</f>
        <v>52000</v>
      </c>
      <c r="C136" s="4">
        <f t="shared" ref="C136:G136" si="32">SUM(C134:C135)</f>
        <v>0</v>
      </c>
      <c r="D136" s="4">
        <f t="shared" si="32"/>
        <v>0</v>
      </c>
      <c r="E136" s="4">
        <f t="shared" si="32"/>
        <v>28500</v>
      </c>
      <c r="F136" s="4">
        <f t="shared" si="32"/>
        <v>23500</v>
      </c>
      <c r="G136" s="4">
        <f t="shared" si="32"/>
        <v>0</v>
      </c>
    </row>
    <row r="137" spans="1:7">
      <c r="A137" s="3" t="s">
        <v>51</v>
      </c>
      <c r="B137" s="4">
        <v>-52000</v>
      </c>
      <c r="C137" s="4"/>
      <c r="D137" s="4"/>
      <c r="E137" s="4">
        <v>-28500</v>
      </c>
      <c r="F137" s="4">
        <v>-23500</v>
      </c>
      <c r="G137" s="4"/>
    </row>
    <row r="138" spans="1:7">
      <c r="A138" s="3"/>
      <c r="B138" s="4">
        <f>SUM(B136:B137)</f>
        <v>0</v>
      </c>
      <c r="C138" s="4">
        <f t="shared" ref="C138:G138" si="33">SUM(C136:C137)</f>
        <v>0</v>
      </c>
      <c r="D138" s="4">
        <f t="shared" si="33"/>
        <v>0</v>
      </c>
      <c r="E138" s="4">
        <f t="shared" si="33"/>
        <v>0</v>
      </c>
      <c r="F138" s="4">
        <f t="shared" si="33"/>
        <v>0</v>
      </c>
      <c r="G138" s="4">
        <f t="shared" si="33"/>
        <v>0</v>
      </c>
    </row>
    <row r="139" spans="1:7">
      <c r="A139" s="31" t="s">
        <v>97</v>
      </c>
      <c r="B139" s="32"/>
      <c r="C139" s="32"/>
      <c r="D139" s="32"/>
      <c r="E139" s="32"/>
      <c r="F139" s="32"/>
    </row>
    <row r="140" spans="1:7">
      <c r="A140" s="31" t="s">
        <v>99</v>
      </c>
      <c r="B140" s="32"/>
      <c r="C140" s="32"/>
      <c r="D140" s="32"/>
      <c r="E140" s="32"/>
      <c r="F140" s="32"/>
    </row>
    <row r="141" spans="1:7">
      <c r="A141" s="31" t="s">
        <v>98</v>
      </c>
      <c r="B141" s="32"/>
      <c r="C141" s="32"/>
      <c r="D141" s="32"/>
      <c r="E141" s="32"/>
      <c r="F141" s="32"/>
    </row>
    <row r="142" spans="1:7">
      <c r="A142" s="31" t="s">
        <v>100</v>
      </c>
      <c r="B142" s="32"/>
      <c r="C142" s="32"/>
      <c r="D142" s="32"/>
      <c r="E142" s="32"/>
      <c r="F142" s="32"/>
    </row>
    <row r="145" spans="1:29">
      <c r="A145" s="1" t="s">
        <v>102</v>
      </c>
    </row>
    <row r="146" spans="1:29">
      <c r="A146" s="1" t="s">
        <v>101</v>
      </c>
    </row>
    <row r="148" spans="1:29">
      <c r="B148" s="2" t="s">
        <v>1</v>
      </c>
      <c r="C148" s="2" t="s">
        <v>109</v>
      </c>
      <c r="D148" s="2" t="s">
        <v>14</v>
      </c>
      <c r="E148" s="2" t="s">
        <v>5</v>
      </c>
      <c r="F148" s="2" t="s">
        <v>103</v>
      </c>
      <c r="G148" s="2" t="s">
        <v>104</v>
      </c>
    </row>
    <row r="149" spans="1:29">
      <c r="E149" s="43">
        <f>1/5</f>
        <v>0.2</v>
      </c>
      <c r="F149" s="43">
        <f>2/5</f>
        <v>0.4</v>
      </c>
      <c r="G149" s="43">
        <f>2/5</f>
        <v>0.4</v>
      </c>
      <c r="I149" s="2"/>
      <c r="K149" s="1"/>
      <c r="N149" s="2"/>
      <c r="AC149" s="1"/>
    </row>
    <row r="150" spans="1:29">
      <c r="A150" s="1" t="s">
        <v>85</v>
      </c>
      <c r="B150" s="2">
        <v>72000</v>
      </c>
      <c r="C150" s="44">
        <f>150000-B150</f>
        <v>78000</v>
      </c>
      <c r="D150" s="2">
        <v>40000</v>
      </c>
      <c r="E150" s="2">
        <v>20000</v>
      </c>
      <c r="F150" s="2">
        <v>41000</v>
      </c>
      <c r="G150" s="2">
        <v>49000</v>
      </c>
      <c r="H150" s="2">
        <f>SUM(D150:G150)</f>
        <v>150000</v>
      </c>
      <c r="I150" s="2"/>
      <c r="K150" s="1"/>
      <c r="N150" s="2"/>
      <c r="AC150" s="1"/>
    </row>
    <row r="151" spans="1:29">
      <c r="A151" s="1" t="s">
        <v>108</v>
      </c>
      <c r="B151" s="2">
        <v>66000</v>
      </c>
      <c r="E151" s="2">
        <v>-2400</v>
      </c>
      <c r="F151" s="2">
        <v>-4800</v>
      </c>
      <c r="G151" s="2">
        <v>-4800</v>
      </c>
      <c r="H151" s="2">
        <f>SUM(B150:C150)</f>
        <v>150000</v>
      </c>
      <c r="I151" s="2"/>
      <c r="K151" s="1"/>
      <c r="N151" s="2"/>
      <c r="AC151" s="1"/>
    </row>
    <row r="152" spans="1:29">
      <c r="B152" s="2">
        <f>SUM(B150:B151)</f>
        <v>138000</v>
      </c>
      <c r="D152" s="2">
        <f t="shared" ref="D152:G152" si="34">SUM(D150:D151)</f>
        <v>40000</v>
      </c>
      <c r="E152" s="2">
        <f t="shared" si="34"/>
        <v>17600</v>
      </c>
      <c r="F152" s="2">
        <f t="shared" si="34"/>
        <v>36200</v>
      </c>
      <c r="G152" s="2">
        <f t="shared" si="34"/>
        <v>44200</v>
      </c>
      <c r="I152" s="2"/>
      <c r="K152" s="1"/>
      <c r="N152" s="2"/>
      <c r="AC152" s="1"/>
    </row>
    <row r="153" spans="1:29">
      <c r="A153" s="1" t="s">
        <v>106</v>
      </c>
      <c r="B153" s="2">
        <f>SUM(E153:G153)</f>
        <v>-45000</v>
      </c>
      <c r="E153" s="2">
        <v>-10000</v>
      </c>
      <c r="F153" s="2">
        <v>-15000</v>
      </c>
      <c r="G153" s="2">
        <v>-20000</v>
      </c>
      <c r="I153" s="2"/>
      <c r="K153" s="1"/>
      <c r="N153" s="2"/>
      <c r="AC153" s="1"/>
    </row>
    <row r="154" spans="1:29">
      <c r="B154" s="2">
        <f>SUM(B152:B153)</f>
        <v>93000</v>
      </c>
      <c r="D154" s="2">
        <f t="shared" ref="D154:G154" si="35">SUM(D152:D153)</f>
        <v>40000</v>
      </c>
      <c r="E154" s="2">
        <f t="shared" si="35"/>
        <v>7600</v>
      </c>
      <c r="F154" s="2">
        <f t="shared" si="35"/>
        <v>21200</v>
      </c>
      <c r="G154" s="2">
        <f t="shared" si="35"/>
        <v>24200</v>
      </c>
      <c r="I154" s="2"/>
      <c r="K154" s="1"/>
      <c r="N154" s="2"/>
      <c r="AC154" s="1"/>
    </row>
    <row r="155" spans="1:29">
      <c r="A155" s="1" t="s">
        <v>105</v>
      </c>
      <c r="B155" s="2">
        <v>-21000</v>
      </c>
      <c r="E155" s="2">
        <f>-21000*E149</f>
        <v>-4200</v>
      </c>
      <c r="F155" s="2">
        <f t="shared" ref="F155:G155" si="36">-21000*F149</f>
        <v>-8400</v>
      </c>
      <c r="G155" s="2">
        <f t="shared" si="36"/>
        <v>-8400</v>
      </c>
      <c r="I155" s="2"/>
      <c r="K155" s="1"/>
      <c r="N155" s="2"/>
      <c r="AC155" s="1"/>
    </row>
    <row r="156" spans="1:29">
      <c r="B156" s="2">
        <f>SUM(B154:B155)</f>
        <v>72000</v>
      </c>
      <c r="D156" s="2">
        <f t="shared" ref="D156:G156" si="37">SUM(D154:D155)</f>
        <v>40000</v>
      </c>
      <c r="E156" s="2">
        <f t="shared" si="37"/>
        <v>3400</v>
      </c>
      <c r="F156" s="2">
        <f t="shared" si="37"/>
        <v>12800</v>
      </c>
      <c r="G156" s="2">
        <f t="shared" si="37"/>
        <v>15800</v>
      </c>
      <c r="I156" s="2"/>
      <c r="K156" s="1"/>
      <c r="N156" s="2"/>
      <c r="AC156" s="1"/>
    </row>
    <row r="157" spans="1:29">
      <c r="A157" s="1" t="s">
        <v>107</v>
      </c>
      <c r="B157" s="2">
        <v>-40000</v>
      </c>
      <c r="D157" s="2">
        <v>-40000</v>
      </c>
      <c r="I157" s="2"/>
      <c r="K157" s="1"/>
      <c r="N157" s="2"/>
      <c r="AC157" s="1"/>
    </row>
    <row r="158" spans="1:29">
      <c r="B158" s="2">
        <f>SUM(B156:B157)</f>
        <v>32000</v>
      </c>
      <c r="D158" s="2">
        <f t="shared" ref="D158:G158" si="38">SUM(D156:D157)</f>
        <v>0</v>
      </c>
      <c r="E158" s="2">
        <f t="shared" si="38"/>
        <v>3400</v>
      </c>
      <c r="F158" s="2">
        <f t="shared" si="38"/>
        <v>12800</v>
      </c>
      <c r="G158" s="2">
        <f t="shared" si="38"/>
        <v>15800</v>
      </c>
      <c r="I158" s="2"/>
      <c r="K158" s="1"/>
      <c r="N158" s="2"/>
      <c r="AC158" s="1"/>
    </row>
    <row r="159" spans="1:29">
      <c r="A159" s="1" t="s">
        <v>13</v>
      </c>
      <c r="B159" s="2">
        <v>-32000</v>
      </c>
      <c r="E159" s="2">
        <v>-3400</v>
      </c>
      <c r="F159" s="2">
        <v>-12800</v>
      </c>
      <c r="G159" s="2">
        <v>-15800</v>
      </c>
      <c r="I159" s="2"/>
      <c r="K159" s="1"/>
      <c r="N159" s="2"/>
      <c r="AC159" s="1"/>
    </row>
    <row r="160" spans="1:29">
      <c r="B160" s="2">
        <f>SUM(B158:B159)</f>
        <v>0</v>
      </c>
      <c r="D160" s="2">
        <f t="shared" ref="D160:G160" si="39">SUM(D158:D159)</f>
        <v>0</v>
      </c>
      <c r="E160" s="2">
        <f t="shared" si="39"/>
        <v>0</v>
      </c>
      <c r="F160" s="2">
        <f t="shared" si="39"/>
        <v>0</v>
      </c>
      <c r="G160" s="2">
        <f t="shared" si="39"/>
        <v>0</v>
      </c>
    </row>
  </sheetData>
  <mergeCells count="19">
    <mergeCell ref="A98:A99"/>
    <mergeCell ref="B98:D98"/>
    <mergeCell ref="E98:G98"/>
    <mergeCell ref="A128:G128"/>
    <mergeCell ref="A54:A55"/>
    <mergeCell ref="B54:B55"/>
    <mergeCell ref="C54:C55"/>
    <mergeCell ref="D54:D55"/>
    <mergeCell ref="A2:H2"/>
    <mergeCell ref="A3:A4"/>
    <mergeCell ref="B3:B4"/>
    <mergeCell ref="C3:C4"/>
    <mergeCell ref="D3:D4"/>
    <mergeCell ref="E3:E4"/>
    <mergeCell ref="A29:H29"/>
    <mergeCell ref="A30:A31"/>
    <mergeCell ref="B30:B31"/>
    <mergeCell ref="C30:C31"/>
    <mergeCell ref="D30:D3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Windows</dc:creator>
  <cp:lastModifiedBy>My Windows</cp:lastModifiedBy>
  <dcterms:created xsi:type="dcterms:W3CDTF">2015-10-06T05:34:38Z</dcterms:created>
  <dcterms:modified xsi:type="dcterms:W3CDTF">2015-10-20T07:41:22Z</dcterms:modified>
</cp:coreProperties>
</file>