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1415" windowHeight="4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85" i="1"/>
  <c r="C184"/>
  <c r="C182"/>
  <c r="D152"/>
  <c r="C151"/>
  <c r="C136"/>
  <c r="E136" s="1"/>
  <c r="C135"/>
  <c r="C137" s="1"/>
  <c r="D127"/>
  <c r="D128" s="1"/>
  <c r="E129" s="1"/>
  <c r="D118"/>
  <c r="C118"/>
  <c r="E117"/>
  <c r="E116"/>
  <c r="D115"/>
  <c r="C115"/>
  <c r="E115" s="1"/>
  <c r="D110"/>
  <c r="C106"/>
  <c r="D105"/>
  <c r="E105" s="1"/>
  <c r="C105"/>
  <c r="E104"/>
  <c r="E103"/>
  <c r="D102"/>
  <c r="D106" s="1"/>
  <c r="C102"/>
  <c r="E99"/>
  <c r="D96"/>
  <c r="D95"/>
  <c r="C95"/>
  <c r="E95" s="1"/>
  <c r="E94"/>
  <c r="E93"/>
  <c r="E92"/>
  <c r="E96" s="1"/>
  <c r="D92"/>
  <c r="C92"/>
  <c r="C89"/>
  <c r="C85"/>
  <c r="D82" s="1"/>
  <c r="G78"/>
  <c r="E80"/>
  <c r="D79"/>
  <c r="G79" s="1"/>
  <c r="G73"/>
  <c r="G72"/>
  <c r="D73"/>
  <c r="E74"/>
  <c r="G67"/>
  <c r="G66"/>
  <c r="G65"/>
  <c r="E68"/>
  <c r="D59"/>
  <c r="C53"/>
  <c r="D53"/>
  <c r="D50"/>
  <c r="D52" s="1"/>
  <c r="C50"/>
  <c r="C52" s="1"/>
  <c r="F51"/>
  <c r="C45"/>
  <c r="E37"/>
  <c r="D37"/>
  <c r="C37"/>
  <c r="E35"/>
  <c r="C35"/>
  <c r="E34"/>
  <c r="D34"/>
  <c r="C34"/>
  <c r="E23"/>
  <c r="D23"/>
  <c r="C23"/>
  <c r="E21"/>
  <c r="C21"/>
  <c r="E20"/>
  <c r="D20"/>
  <c r="D22" s="1"/>
  <c r="C20"/>
  <c r="E7"/>
  <c r="D7"/>
  <c r="C7"/>
  <c r="E5"/>
  <c r="C5"/>
  <c r="E4"/>
  <c r="D4"/>
  <c r="D6" s="1"/>
  <c r="C4"/>
  <c r="E135" l="1"/>
  <c r="D84"/>
  <c r="C96"/>
  <c r="D83"/>
  <c r="D85" s="1"/>
  <c r="E102"/>
  <c r="D119"/>
  <c r="D123" s="1"/>
  <c r="E118"/>
  <c r="E119" s="1"/>
  <c r="C119"/>
  <c r="D122" s="1"/>
  <c r="E106"/>
  <c r="F35"/>
  <c r="E36"/>
  <c r="G68"/>
  <c r="G80"/>
  <c r="D8"/>
  <c r="D13" s="1"/>
  <c r="G74"/>
  <c r="C6"/>
  <c r="F5"/>
  <c r="F7"/>
  <c r="E38"/>
  <c r="D44" s="1"/>
  <c r="E6"/>
  <c r="E8" s="1"/>
  <c r="D14" s="1"/>
  <c r="D24"/>
  <c r="F34"/>
  <c r="C22"/>
  <c r="C24" s="1"/>
  <c r="D29" s="1"/>
  <c r="C36"/>
  <c r="C38" s="1"/>
  <c r="D43" s="1"/>
  <c r="D54"/>
  <c r="F53"/>
  <c r="C54"/>
  <c r="F52"/>
  <c r="F50"/>
  <c r="F37"/>
  <c r="D36"/>
  <c r="D38" s="1"/>
  <c r="E22"/>
  <c r="E24" s="1"/>
  <c r="D30" s="1"/>
  <c r="F4"/>
  <c r="F21"/>
  <c r="F23"/>
  <c r="F20"/>
  <c r="F22" l="1"/>
  <c r="F24" s="1"/>
  <c r="D45"/>
  <c r="F6"/>
  <c r="F8" s="1"/>
  <c r="C8"/>
  <c r="D12" s="1"/>
  <c r="F54"/>
  <c r="F36"/>
  <c r="F38" s="1"/>
</calcChain>
</file>

<file path=xl/sharedStrings.xml><?xml version="1.0" encoding="utf-8"?>
<sst xmlns="http://schemas.openxmlformats.org/spreadsheetml/2006/main" count="207" uniqueCount="122">
  <si>
    <t>Net Income 99,500</t>
  </si>
  <si>
    <t xml:space="preserve">John </t>
  </si>
  <si>
    <t>Silva</t>
  </si>
  <si>
    <t>Thomson</t>
  </si>
  <si>
    <t>Interest on beginning cap.</t>
  </si>
  <si>
    <t>Monthly salary</t>
  </si>
  <si>
    <t>Total</t>
  </si>
  <si>
    <t>Remaining income</t>
  </si>
  <si>
    <t>Journal entry:</t>
  </si>
  <si>
    <t>Income Summary</t>
  </si>
  <si>
    <t xml:space="preserve">     John, Capital</t>
  </si>
  <si>
    <t xml:space="preserve">     Silva, Capital</t>
  </si>
  <si>
    <t xml:space="preserve">     Thomson, Capital</t>
  </si>
  <si>
    <t>Interest and salary are only for the computation of income allocation,</t>
  </si>
  <si>
    <t>therefore no need to record them into journal entry</t>
  </si>
  <si>
    <t>Net Income 38,300</t>
  </si>
  <si>
    <t>Silva, Capital</t>
  </si>
  <si>
    <t>Net Income 15,100</t>
  </si>
  <si>
    <t>Net Loss 20,000</t>
  </si>
  <si>
    <t>Marry</t>
  </si>
  <si>
    <t>Nancy</t>
  </si>
  <si>
    <t>Remaining loss</t>
  </si>
  <si>
    <t>Marry, Capital</t>
  </si>
  <si>
    <t>Nancy, Capital</t>
  </si>
  <si>
    <t xml:space="preserve">     Income Summary</t>
  </si>
  <si>
    <t>Yearly salary</t>
  </si>
  <si>
    <t>Task 1.2</t>
  </si>
  <si>
    <t>Task 1.3</t>
  </si>
  <si>
    <t>Agus</t>
  </si>
  <si>
    <t>Budi</t>
  </si>
  <si>
    <t>Candra</t>
  </si>
  <si>
    <t>Weighted</t>
  </si>
  <si>
    <t>Average</t>
  </si>
  <si>
    <t>TASK 1.4</t>
  </si>
  <si>
    <t>January 1, beginning bal</t>
  </si>
  <si>
    <t>Fraction</t>
  </si>
  <si>
    <t>April 1, Investment</t>
  </si>
  <si>
    <t>May 1, Withdrawal</t>
  </si>
  <si>
    <t>Increase</t>
  </si>
  <si>
    <t>(Decrease)</t>
  </si>
  <si>
    <t>Cumm.</t>
  </si>
  <si>
    <t>Balance</t>
  </si>
  <si>
    <t>July 1, Withdrawal</t>
  </si>
  <si>
    <t>3/12</t>
  </si>
  <si>
    <t>Outst.</t>
  </si>
  <si>
    <t>6/12</t>
  </si>
  <si>
    <t>4/12</t>
  </si>
  <si>
    <t>8/12</t>
  </si>
  <si>
    <t>Cadra</t>
  </si>
  <si>
    <t>September 1, Withdrawal</t>
  </si>
  <si>
    <t>Net income allocation of $150,000</t>
  </si>
  <si>
    <t>TASK 1.5</t>
  </si>
  <si>
    <t>A</t>
  </si>
  <si>
    <t>20% bonus from net income before any deduction</t>
  </si>
  <si>
    <t>Bonus = 20% x $105,000</t>
  </si>
  <si>
    <t>Income allocation:</t>
  </si>
  <si>
    <t>B</t>
  </si>
  <si>
    <t>Interest 10%</t>
  </si>
  <si>
    <t>Salary for A</t>
  </si>
  <si>
    <t xml:space="preserve">Bonus </t>
  </si>
  <si>
    <t xml:space="preserve"> To A</t>
  </si>
  <si>
    <t>To B</t>
  </si>
  <si>
    <t>20% bonus from net income after interest and salary</t>
  </si>
  <si>
    <t>Bonus = 20% * (105,000 - 9,000 - 12,000)</t>
  </si>
  <si>
    <t>C</t>
  </si>
  <si>
    <r>
      <t xml:space="preserve">20% bonus from net income after interest, salary and </t>
    </r>
    <r>
      <rPr>
        <b/>
        <sz val="18"/>
        <color theme="1"/>
        <rFont val="Arial"/>
        <family val="2"/>
      </rPr>
      <t>BONUS</t>
    </r>
  </si>
  <si>
    <t>Bonus = 20% * (105,000 - 9,000 - 12,000 - Bonus)</t>
  </si>
  <si>
    <t>Bonus = 20% * (84,000 - Bonus)</t>
  </si>
  <si>
    <t>Bonus = 16,800 - 0,2 Bonus --&gt; 1,2 Bonus = 16,800</t>
  </si>
  <si>
    <t>Bonus = 16,800/1,2 --&gt; Bonus = 14,000</t>
  </si>
  <si>
    <t xml:space="preserve">      A, Capital</t>
  </si>
  <si>
    <t xml:space="preserve">      B, Capital</t>
  </si>
  <si>
    <t>Journal entry for case C:</t>
  </si>
  <si>
    <t>TASK 1.6</t>
  </si>
  <si>
    <t>Agus capital</t>
  </si>
  <si>
    <t>Bambang capital</t>
  </si>
  <si>
    <t>Candra investment</t>
  </si>
  <si>
    <t>Situation number 1</t>
  </si>
  <si>
    <t>Candra capital = 1/4 * 90,000 =</t>
  </si>
  <si>
    <t xml:space="preserve">       Agus, Capital</t>
  </si>
  <si>
    <t xml:space="preserve">             Candra, Capital</t>
  </si>
  <si>
    <t>Note: this is transaction between Agus and Candra personally,</t>
  </si>
  <si>
    <t>instead of Candra and partnership, therefore no journal for</t>
  </si>
  <si>
    <t>cash receive</t>
  </si>
  <si>
    <t>Situation number 2</t>
  </si>
  <si>
    <t>1/5 of Agus capital</t>
  </si>
  <si>
    <t>1/5 of Bambang capital</t>
  </si>
  <si>
    <t>Candra capital</t>
  </si>
  <si>
    <t xml:space="preserve">      Agus, Capital</t>
  </si>
  <si>
    <t xml:space="preserve">      Bambang, Capital</t>
  </si>
  <si>
    <t>Situation number 3</t>
  </si>
  <si>
    <t>Bambang</t>
  </si>
  <si>
    <t>Gain for Agus</t>
  </si>
  <si>
    <t>Gain for Bambang</t>
  </si>
  <si>
    <t>Bonus and Goodwill method only true when transaction is between</t>
  </si>
  <si>
    <t>new partner and partnership. The case above is transaction between</t>
  </si>
  <si>
    <t>new partner and old or existing partners, therefore bonus and</t>
  </si>
  <si>
    <t>goodwill method are not applicable</t>
  </si>
  <si>
    <t>Candra interest: 1/5 * 200,000</t>
  </si>
  <si>
    <t>Bonus for old partner</t>
  </si>
  <si>
    <t xml:space="preserve">       Bonus for Agus</t>
  </si>
  <si>
    <t xml:space="preserve">       Bonus for Bambang</t>
  </si>
  <si>
    <t xml:space="preserve">       Note: profit and loss is shared equally</t>
  </si>
  <si>
    <t xml:space="preserve">       Cash</t>
  </si>
  <si>
    <t xml:space="preserve">             Agus, Capital</t>
  </si>
  <si>
    <t xml:space="preserve">             Bambang, Capital</t>
  </si>
  <si>
    <t>Situation number 4</t>
  </si>
  <si>
    <t xml:space="preserve">      5/1 * 40,000</t>
  </si>
  <si>
    <t>Goodwill</t>
  </si>
  <si>
    <t>Goodwill distribution:</t>
  </si>
  <si>
    <t xml:space="preserve">      Agus</t>
  </si>
  <si>
    <t xml:space="preserve">      Bambang</t>
  </si>
  <si>
    <t xml:space="preserve">       Goodwill</t>
  </si>
  <si>
    <t>Partnership capital:</t>
  </si>
  <si>
    <t>Real Capital</t>
  </si>
  <si>
    <t>Recorded capital</t>
  </si>
  <si>
    <t>Goodwill - Revaluation for</t>
  </si>
  <si>
    <t>the existing assets</t>
  </si>
  <si>
    <t xml:space="preserve"> </t>
  </si>
  <si>
    <t>If 60,000 = 1/5 of total capital,</t>
  </si>
  <si>
    <t>the total capital become = 5 x 60,000</t>
  </si>
  <si>
    <t>The book value of net assets only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</si>
</sst>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65" formatCode="_(* #,##0_);_(* \(#,##0\);_(* &quot;-&quot;??_);_(@_)"/>
  </numFmts>
  <fonts count="4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8"/>
      <color theme="1"/>
      <name val="Arial"/>
      <family val="2"/>
    </font>
    <font>
      <b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41" fontId="2" fillId="0" borderId="0" xfId="1" applyFont="1"/>
    <xf numFmtId="41" fontId="2" fillId="0" borderId="0" xfId="0" applyNumberFormat="1" applyFont="1"/>
    <xf numFmtId="41" fontId="2" fillId="2" borderId="0" xfId="1" applyFont="1" applyFill="1"/>
    <xf numFmtId="0" fontId="3" fillId="0" borderId="0" xfId="0" applyFont="1"/>
    <xf numFmtId="41" fontId="2" fillId="3" borderId="0" xfId="1" applyFont="1" applyFill="1"/>
    <xf numFmtId="41" fontId="2" fillId="3" borderId="0" xfId="0" applyNumberFormat="1" applyFont="1" applyFill="1"/>
    <xf numFmtId="41" fontId="2" fillId="4" borderId="0" xfId="1" applyFont="1" applyFill="1"/>
    <xf numFmtId="0" fontId="2" fillId="0" borderId="0" xfId="0" applyFont="1" applyFill="1"/>
    <xf numFmtId="41" fontId="2" fillId="0" borderId="0" xfId="1" applyFont="1" applyFill="1"/>
    <xf numFmtId="165" fontId="2" fillId="0" borderId="0" xfId="2" applyNumberFormat="1" applyFont="1"/>
    <xf numFmtId="165" fontId="2" fillId="3" borderId="0" xfId="2" applyNumberFormat="1" applyFont="1" applyFill="1"/>
    <xf numFmtId="165" fontId="2" fillId="4" borderId="0" xfId="2" applyNumberFormat="1" applyFont="1" applyFill="1"/>
    <xf numFmtId="165" fontId="2" fillId="0" borderId="0" xfId="2" applyNumberFormat="1" applyFont="1" applyFill="1"/>
    <xf numFmtId="165" fontId="2" fillId="0" borderId="0" xfId="2" quotePrefix="1" applyNumberFormat="1" applyFont="1"/>
    <xf numFmtId="13" fontId="2" fillId="0" borderId="0" xfId="1" quotePrefix="1" applyNumberFormat="1" applyFont="1"/>
    <xf numFmtId="41" fontId="2" fillId="0" borderId="0" xfId="1" quotePrefix="1" applyFont="1" applyAlignment="1">
      <alignment horizontal="left"/>
    </xf>
    <xf numFmtId="0" fontId="3" fillId="0" borderId="0" xfId="0" applyFont="1" applyFill="1"/>
    <xf numFmtId="13" fontId="2" fillId="0" borderId="0" xfId="1" quotePrefix="1" applyNumberFormat="1" applyFont="1" applyAlignment="1">
      <alignment horizontal="left"/>
    </xf>
    <xf numFmtId="41" fontId="2" fillId="2" borderId="0" xfId="0" applyNumberFormat="1" applyFont="1" applyFill="1"/>
    <xf numFmtId="0" fontId="2" fillId="0" borderId="0" xfId="0" applyFont="1" applyAlignment="1">
      <alignment horizontal="right"/>
    </xf>
    <xf numFmtId="41" fontId="3" fillId="2" borderId="0" xfId="1" applyFont="1" applyFill="1"/>
    <xf numFmtId="0" fontId="2" fillId="2" borderId="0" xfId="0" applyFont="1" applyFill="1"/>
    <xf numFmtId="165" fontId="2" fillId="2" borderId="0" xfId="2" applyNumberFormat="1" applyFont="1" applyFill="1"/>
    <xf numFmtId="165" fontId="2" fillId="5" borderId="0" xfId="2" applyNumberFormat="1" applyFont="1" applyFill="1"/>
    <xf numFmtId="165" fontId="3" fillId="5" borderId="0" xfId="2" applyNumberFormat="1" applyFont="1" applyFill="1"/>
    <xf numFmtId="41" fontId="2" fillId="5" borderId="0" xfId="1" applyFont="1" applyFill="1"/>
    <xf numFmtId="0" fontId="3" fillId="2" borderId="0" xfId="0" applyFont="1" applyFill="1"/>
    <xf numFmtId="41" fontId="2" fillId="0" borderId="0" xfId="1" quotePrefix="1" applyFont="1" applyFill="1"/>
    <xf numFmtId="0" fontId="2" fillId="5" borderId="0" xfId="0" applyFont="1" applyFill="1"/>
    <xf numFmtId="165" fontId="3" fillId="2" borderId="0" xfId="2" applyNumberFormat="1" applyFont="1" applyFill="1"/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446881</xdr:colOff>
      <xdr:row>8</xdr:row>
      <xdr:rowOff>19844</xdr:rowOff>
    </xdr:from>
    <xdr:to>
      <xdr:col>5</xdr:col>
      <xdr:colOff>448469</xdr:colOff>
      <xdr:row>8</xdr:row>
      <xdr:rowOff>229394</xdr:rowOff>
    </xdr:to>
    <xdr:cxnSp macro="">
      <xdr:nvCxnSpPr>
        <xdr:cNvPr id="6" name="Straight Connector 5"/>
        <xdr:cNvCxnSpPr/>
      </xdr:nvCxnSpPr>
      <xdr:spPr>
        <a:xfrm rot="5400000">
          <a:off x="6686550" y="2190750"/>
          <a:ext cx="209550" cy="158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2409825</xdr:colOff>
      <xdr:row>8</xdr:row>
      <xdr:rowOff>238125</xdr:rowOff>
    </xdr:from>
    <xdr:to>
      <xdr:col>5</xdr:col>
      <xdr:colOff>447675</xdr:colOff>
      <xdr:row>8</xdr:row>
      <xdr:rowOff>239713</xdr:rowOff>
    </xdr:to>
    <xdr:cxnSp macro="">
      <xdr:nvCxnSpPr>
        <xdr:cNvPr id="8" name="Straight Connector 7"/>
        <xdr:cNvCxnSpPr/>
      </xdr:nvCxnSpPr>
      <xdr:spPr>
        <a:xfrm rot="10800000">
          <a:off x="2809875" y="2305050"/>
          <a:ext cx="3981450" cy="158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1752600</xdr:colOff>
      <xdr:row>2</xdr:row>
      <xdr:rowOff>28575</xdr:rowOff>
    </xdr:from>
    <xdr:to>
      <xdr:col>1</xdr:col>
      <xdr:colOff>2381250</xdr:colOff>
      <xdr:row>8</xdr:row>
      <xdr:rowOff>219075</xdr:rowOff>
    </xdr:to>
    <xdr:cxnSp macro="">
      <xdr:nvCxnSpPr>
        <xdr:cNvPr id="12" name="Straight Arrow Connector 11"/>
        <xdr:cNvCxnSpPr/>
      </xdr:nvCxnSpPr>
      <xdr:spPr>
        <a:xfrm rot="16200000" flipV="1">
          <a:off x="1485900" y="990600"/>
          <a:ext cx="1962150" cy="62865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446881</xdr:colOff>
      <xdr:row>24</xdr:row>
      <xdr:rowOff>19844</xdr:rowOff>
    </xdr:from>
    <xdr:to>
      <xdr:col>5</xdr:col>
      <xdr:colOff>448469</xdr:colOff>
      <xdr:row>24</xdr:row>
      <xdr:rowOff>229394</xdr:rowOff>
    </xdr:to>
    <xdr:cxnSp macro="">
      <xdr:nvCxnSpPr>
        <xdr:cNvPr id="13" name="Straight Connector 12"/>
        <xdr:cNvCxnSpPr/>
      </xdr:nvCxnSpPr>
      <xdr:spPr>
        <a:xfrm rot="5400000">
          <a:off x="6686550" y="2190750"/>
          <a:ext cx="209550" cy="158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2409825</xdr:colOff>
      <xdr:row>24</xdr:row>
      <xdr:rowOff>238125</xdr:rowOff>
    </xdr:from>
    <xdr:to>
      <xdr:col>5</xdr:col>
      <xdr:colOff>447675</xdr:colOff>
      <xdr:row>24</xdr:row>
      <xdr:rowOff>239713</xdr:rowOff>
    </xdr:to>
    <xdr:cxnSp macro="">
      <xdr:nvCxnSpPr>
        <xdr:cNvPr id="14" name="Straight Connector 13"/>
        <xdr:cNvCxnSpPr/>
      </xdr:nvCxnSpPr>
      <xdr:spPr>
        <a:xfrm rot="10800000">
          <a:off x="2809875" y="2305050"/>
          <a:ext cx="3981450" cy="158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1752600</xdr:colOff>
      <xdr:row>18</xdr:row>
      <xdr:rowOff>28575</xdr:rowOff>
    </xdr:from>
    <xdr:to>
      <xdr:col>1</xdr:col>
      <xdr:colOff>2381250</xdr:colOff>
      <xdr:row>24</xdr:row>
      <xdr:rowOff>219075</xdr:rowOff>
    </xdr:to>
    <xdr:cxnSp macro="">
      <xdr:nvCxnSpPr>
        <xdr:cNvPr id="15" name="Straight Arrow Connector 14"/>
        <xdr:cNvCxnSpPr/>
      </xdr:nvCxnSpPr>
      <xdr:spPr>
        <a:xfrm rot="16200000" flipV="1">
          <a:off x="1485900" y="990600"/>
          <a:ext cx="1962150" cy="62865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446881</xdr:colOff>
      <xdr:row>38</xdr:row>
      <xdr:rowOff>19844</xdr:rowOff>
    </xdr:from>
    <xdr:to>
      <xdr:col>5</xdr:col>
      <xdr:colOff>448469</xdr:colOff>
      <xdr:row>38</xdr:row>
      <xdr:rowOff>229394</xdr:rowOff>
    </xdr:to>
    <xdr:cxnSp macro="">
      <xdr:nvCxnSpPr>
        <xdr:cNvPr id="16" name="Straight Connector 15"/>
        <xdr:cNvCxnSpPr/>
      </xdr:nvCxnSpPr>
      <xdr:spPr>
        <a:xfrm rot="5400000">
          <a:off x="6686550" y="6915150"/>
          <a:ext cx="209550" cy="158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2409825</xdr:colOff>
      <xdr:row>38</xdr:row>
      <xdr:rowOff>238125</xdr:rowOff>
    </xdr:from>
    <xdr:to>
      <xdr:col>5</xdr:col>
      <xdr:colOff>447675</xdr:colOff>
      <xdr:row>38</xdr:row>
      <xdr:rowOff>239713</xdr:rowOff>
    </xdr:to>
    <xdr:cxnSp macro="">
      <xdr:nvCxnSpPr>
        <xdr:cNvPr id="17" name="Straight Connector 16"/>
        <xdr:cNvCxnSpPr/>
      </xdr:nvCxnSpPr>
      <xdr:spPr>
        <a:xfrm rot="10800000">
          <a:off x="2809875" y="7029450"/>
          <a:ext cx="3981450" cy="158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1752600</xdr:colOff>
      <xdr:row>32</xdr:row>
      <xdr:rowOff>28575</xdr:rowOff>
    </xdr:from>
    <xdr:to>
      <xdr:col>1</xdr:col>
      <xdr:colOff>2381250</xdr:colOff>
      <xdr:row>38</xdr:row>
      <xdr:rowOff>219075</xdr:rowOff>
    </xdr:to>
    <xdr:cxnSp macro="">
      <xdr:nvCxnSpPr>
        <xdr:cNvPr id="18" name="Straight Arrow Connector 17"/>
        <xdr:cNvCxnSpPr/>
      </xdr:nvCxnSpPr>
      <xdr:spPr>
        <a:xfrm rot="16200000" flipV="1">
          <a:off x="1485900" y="5715000"/>
          <a:ext cx="1962150" cy="62865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446881</xdr:colOff>
      <xdr:row>54</xdr:row>
      <xdr:rowOff>19844</xdr:rowOff>
    </xdr:from>
    <xdr:to>
      <xdr:col>5</xdr:col>
      <xdr:colOff>448469</xdr:colOff>
      <xdr:row>54</xdr:row>
      <xdr:rowOff>229394</xdr:rowOff>
    </xdr:to>
    <xdr:cxnSp macro="">
      <xdr:nvCxnSpPr>
        <xdr:cNvPr id="19" name="Straight Connector 18"/>
        <xdr:cNvCxnSpPr/>
      </xdr:nvCxnSpPr>
      <xdr:spPr>
        <a:xfrm rot="5400000">
          <a:off x="6781800" y="11344275"/>
          <a:ext cx="209550" cy="158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2409825</xdr:colOff>
      <xdr:row>54</xdr:row>
      <xdr:rowOff>238125</xdr:rowOff>
    </xdr:from>
    <xdr:to>
      <xdr:col>5</xdr:col>
      <xdr:colOff>447675</xdr:colOff>
      <xdr:row>54</xdr:row>
      <xdr:rowOff>239713</xdr:rowOff>
    </xdr:to>
    <xdr:cxnSp macro="">
      <xdr:nvCxnSpPr>
        <xdr:cNvPr id="20" name="Straight Connector 19"/>
        <xdr:cNvCxnSpPr/>
      </xdr:nvCxnSpPr>
      <xdr:spPr>
        <a:xfrm rot="10800000">
          <a:off x="2809875" y="11458575"/>
          <a:ext cx="4076700" cy="1588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1752600</xdr:colOff>
      <xdr:row>48</xdr:row>
      <xdr:rowOff>28575</xdr:rowOff>
    </xdr:from>
    <xdr:to>
      <xdr:col>1</xdr:col>
      <xdr:colOff>2438400</xdr:colOff>
      <xdr:row>54</xdr:row>
      <xdr:rowOff>257175</xdr:rowOff>
    </xdr:to>
    <xdr:cxnSp macro="">
      <xdr:nvCxnSpPr>
        <xdr:cNvPr id="21" name="Straight Arrow Connector 20"/>
        <xdr:cNvCxnSpPr/>
      </xdr:nvCxnSpPr>
      <xdr:spPr>
        <a:xfrm rot="16200000" flipV="1">
          <a:off x="1495425" y="14859000"/>
          <a:ext cx="2000250" cy="685800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723901</xdr:colOff>
      <xdr:row>80</xdr:row>
      <xdr:rowOff>200026</xdr:rowOff>
    </xdr:from>
    <xdr:to>
      <xdr:col>3</xdr:col>
      <xdr:colOff>352426</xdr:colOff>
      <xdr:row>84</xdr:row>
      <xdr:rowOff>19051</xdr:rowOff>
    </xdr:to>
    <xdr:cxnSp macro="">
      <xdr:nvCxnSpPr>
        <xdr:cNvPr id="23" name="Straight Arrow Connector 22"/>
        <xdr:cNvCxnSpPr/>
      </xdr:nvCxnSpPr>
      <xdr:spPr>
        <a:xfrm rot="10800000">
          <a:off x="3981451" y="23822026"/>
          <a:ext cx="1019175" cy="1000125"/>
        </a:xfrm>
        <a:prstGeom prst="straightConnector1">
          <a:avLst/>
        </a:prstGeom>
        <a:ln w="28575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4"/>
  <sheetViews>
    <sheetView tabSelected="1" topLeftCell="A185" zoomScale="90" zoomScaleNormal="90" workbookViewId="0">
      <selection activeCell="D201" sqref="D201"/>
    </sheetView>
  </sheetViews>
  <sheetFormatPr defaultRowHeight="23.25"/>
  <cols>
    <col min="1" max="1" width="6" style="1" customWidth="1"/>
    <col min="2" max="2" width="42.85546875" style="1" bestFit="1" customWidth="1"/>
    <col min="3" max="3" width="18.42578125" style="11" customWidth="1"/>
    <col min="4" max="5" width="17.28515625" style="2" customWidth="1"/>
    <col min="6" max="6" width="15.42578125" style="1" bestFit="1" customWidth="1"/>
    <col min="7" max="7" width="16.42578125" style="1" bestFit="1" customWidth="1"/>
    <col min="8" max="12" width="9.140625" style="1"/>
  </cols>
  <sheetData>
    <row r="1" spans="1:6">
      <c r="A1" s="1" t="s">
        <v>26</v>
      </c>
    </row>
    <row r="2" spans="1:6">
      <c r="A2" s="1">
        <v>1</v>
      </c>
      <c r="B2" s="1" t="s">
        <v>0</v>
      </c>
    </row>
    <row r="3" spans="1:6">
      <c r="C3" s="11" t="s">
        <v>1</v>
      </c>
      <c r="D3" s="2" t="s">
        <v>2</v>
      </c>
      <c r="E3" s="2" t="s">
        <v>3</v>
      </c>
      <c r="F3" s="1" t="s">
        <v>6</v>
      </c>
    </row>
    <row r="4" spans="1:6">
      <c r="B4" s="1" t="s">
        <v>4</v>
      </c>
      <c r="C4" s="11">
        <f>10%*40000</f>
        <v>4000</v>
      </c>
      <c r="D4" s="2">
        <f>10%*25000</f>
        <v>2500</v>
      </c>
      <c r="E4" s="2">
        <f>10%*30000</f>
        <v>3000</v>
      </c>
      <c r="F4" s="3">
        <f>SUM(C4:E4)</f>
        <v>9500</v>
      </c>
    </row>
    <row r="5" spans="1:6">
      <c r="B5" s="1" t="s">
        <v>5</v>
      </c>
      <c r="C5" s="11">
        <f>12*2000</f>
        <v>24000</v>
      </c>
      <c r="E5" s="2">
        <f>12*1500</f>
        <v>18000</v>
      </c>
      <c r="F5" s="3">
        <f>SUM(C5:E5)</f>
        <v>42000</v>
      </c>
    </row>
    <row r="6" spans="1:6">
      <c r="C6" s="11">
        <f>SUM(C4:C5)</f>
        <v>28000</v>
      </c>
      <c r="D6" s="2">
        <f t="shared" ref="D6:E6" si="0">SUM(D4:D5)</f>
        <v>2500</v>
      </c>
      <c r="E6" s="2">
        <f t="shared" si="0"/>
        <v>21000</v>
      </c>
      <c r="F6" s="3">
        <f>SUM(C6:E6)</f>
        <v>51500</v>
      </c>
    </row>
    <row r="7" spans="1:6">
      <c r="B7" s="1" t="s">
        <v>7</v>
      </c>
      <c r="C7" s="11">
        <f>(99500-51500)/3</f>
        <v>16000</v>
      </c>
      <c r="D7" s="2">
        <f t="shared" ref="D7:E7" si="1">(99500-51500)/3</f>
        <v>16000</v>
      </c>
      <c r="E7" s="2">
        <f t="shared" si="1"/>
        <v>16000</v>
      </c>
      <c r="F7" s="3">
        <f>SUM(C7:E7)</f>
        <v>48000</v>
      </c>
    </row>
    <row r="8" spans="1:6">
      <c r="B8" s="2"/>
      <c r="C8" s="11">
        <f>SUM(C6:C7)</f>
        <v>44000</v>
      </c>
      <c r="D8" s="2">
        <f t="shared" ref="D8:F8" si="2">SUM(D6:D7)</f>
        <v>18500</v>
      </c>
      <c r="E8" s="2">
        <f t="shared" si="2"/>
        <v>37000</v>
      </c>
      <c r="F8" s="4">
        <f t="shared" si="2"/>
        <v>99500</v>
      </c>
    </row>
    <row r="10" spans="1:6">
      <c r="B10" s="5" t="s">
        <v>8</v>
      </c>
    </row>
    <row r="11" spans="1:6">
      <c r="B11" s="1" t="s">
        <v>9</v>
      </c>
      <c r="C11" s="11">
        <v>99500</v>
      </c>
    </row>
    <row r="12" spans="1:6">
      <c r="B12" s="1" t="s">
        <v>10</v>
      </c>
      <c r="D12" s="2">
        <f>C8</f>
        <v>44000</v>
      </c>
    </row>
    <row r="13" spans="1:6">
      <c r="B13" s="1" t="s">
        <v>11</v>
      </c>
      <c r="D13" s="2">
        <f>D8</f>
        <v>18500</v>
      </c>
    </row>
    <row r="14" spans="1:6">
      <c r="B14" s="1" t="s">
        <v>12</v>
      </c>
      <c r="D14" s="2">
        <f>E8</f>
        <v>37000</v>
      </c>
    </row>
    <row r="15" spans="1:6">
      <c r="B15" s="1" t="s">
        <v>13</v>
      </c>
    </row>
    <row r="16" spans="1:6">
      <c r="B16" s="1" t="s">
        <v>14</v>
      </c>
    </row>
    <row r="18" spans="1:6">
      <c r="A18" s="1">
        <v>2</v>
      </c>
      <c r="B18" s="1" t="s">
        <v>15</v>
      </c>
    </row>
    <row r="19" spans="1:6">
      <c r="C19" s="11" t="s">
        <v>1</v>
      </c>
      <c r="D19" s="2" t="s">
        <v>2</v>
      </c>
      <c r="E19" s="2" t="s">
        <v>3</v>
      </c>
      <c r="F19" s="1" t="s">
        <v>6</v>
      </c>
    </row>
    <row r="20" spans="1:6">
      <c r="B20" s="1" t="s">
        <v>4</v>
      </c>
      <c r="C20" s="11">
        <f>10%*40000</f>
        <v>4000</v>
      </c>
      <c r="D20" s="2">
        <f>10%*25000</f>
        <v>2500</v>
      </c>
      <c r="E20" s="2">
        <f>10%*30000</f>
        <v>3000</v>
      </c>
      <c r="F20" s="3">
        <f>SUM(C20:E20)</f>
        <v>9500</v>
      </c>
    </row>
    <row r="21" spans="1:6">
      <c r="B21" s="1" t="s">
        <v>5</v>
      </c>
      <c r="C21" s="11">
        <f>12*2000</f>
        <v>24000</v>
      </c>
      <c r="E21" s="2">
        <f>12*1500</f>
        <v>18000</v>
      </c>
      <c r="F21" s="3">
        <f>SUM(C21:E21)</f>
        <v>42000</v>
      </c>
    </row>
    <row r="22" spans="1:6">
      <c r="C22" s="11">
        <f>SUM(C20:C21)</f>
        <v>28000</v>
      </c>
      <c r="D22" s="2">
        <f t="shared" ref="D22" si="3">SUM(D20:D21)</f>
        <v>2500</v>
      </c>
      <c r="E22" s="2">
        <f t="shared" ref="E22" si="4">SUM(E20:E21)</f>
        <v>21000</v>
      </c>
      <c r="F22" s="3">
        <f>SUM(C22:E22)</f>
        <v>51500</v>
      </c>
    </row>
    <row r="23" spans="1:6">
      <c r="B23" s="1" t="s">
        <v>7</v>
      </c>
      <c r="C23" s="11">
        <f>(38300-51500)/3</f>
        <v>-4400</v>
      </c>
      <c r="D23" s="2">
        <f t="shared" ref="D23:E23" si="5">(38300-51500)/3</f>
        <v>-4400</v>
      </c>
      <c r="E23" s="2">
        <f t="shared" si="5"/>
        <v>-4400</v>
      </c>
      <c r="F23" s="3">
        <f>SUM(C23:E23)</f>
        <v>-13200</v>
      </c>
    </row>
    <row r="24" spans="1:6">
      <c r="B24" s="2"/>
      <c r="C24" s="11">
        <f>SUM(C22:C23)</f>
        <v>23600</v>
      </c>
      <c r="D24" s="2">
        <f t="shared" ref="D24" si="6">SUM(D22:D23)</f>
        <v>-1900</v>
      </c>
      <c r="E24" s="2">
        <f t="shared" ref="E24" si="7">SUM(E22:E23)</f>
        <v>16600</v>
      </c>
      <c r="F24" s="4">
        <f t="shared" ref="F24" si="8">SUM(F22:F23)</f>
        <v>38300</v>
      </c>
    </row>
    <row r="26" spans="1:6">
      <c r="B26" s="5" t="s">
        <v>8</v>
      </c>
    </row>
    <row r="27" spans="1:6">
      <c r="B27" s="1" t="s">
        <v>9</v>
      </c>
      <c r="C27" s="11">
        <v>38300</v>
      </c>
    </row>
    <row r="28" spans="1:6">
      <c r="B28" s="1" t="s">
        <v>16</v>
      </c>
      <c r="C28" s="11">
        <v>1900</v>
      </c>
    </row>
    <row r="29" spans="1:6">
      <c r="B29" s="1" t="s">
        <v>10</v>
      </c>
      <c r="D29" s="2">
        <f>C24</f>
        <v>23600</v>
      </c>
    </row>
    <row r="30" spans="1:6">
      <c r="B30" s="1" t="s">
        <v>12</v>
      </c>
      <c r="D30" s="2">
        <f>E24</f>
        <v>16600</v>
      </c>
    </row>
    <row r="32" spans="1:6">
      <c r="A32" s="1">
        <v>3</v>
      </c>
      <c r="B32" s="1" t="s">
        <v>17</v>
      </c>
    </row>
    <row r="33" spans="1:6">
      <c r="C33" s="11" t="s">
        <v>1</v>
      </c>
      <c r="D33" s="2" t="s">
        <v>2</v>
      </c>
      <c r="E33" s="2" t="s">
        <v>3</v>
      </c>
      <c r="F33" s="1" t="s">
        <v>6</v>
      </c>
    </row>
    <row r="34" spans="1:6">
      <c r="B34" s="1" t="s">
        <v>4</v>
      </c>
      <c r="C34" s="11">
        <f>10%*40000</f>
        <v>4000</v>
      </c>
      <c r="D34" s="2">
        <f>10%*25000</f>
        <v>2500</v>
      </c>
      <c r="E34" s="2">
        <f>10%*30000</f>
        <v>3000</v>
      </c>
      <c r="F34" s="3">
        <f>SUM(C34:E34)</f>
        <v>9500</v>
      </c>
    </row>
    <row r="35" spans="1:6">
      <c r="B35" s="1" t="s">
        <v>5</v>
      </c>
      <c r="C35" s="11">
        <f>12*2000</f>
        <v>24000</v>
      </c>
      <c r="E35" s="2">
        <f>12*1500</f>
        <v>18000</v>
      </c>
      <c r="F35" s="3">
        <f>SUM(C35:E35)</f>
        <v>42000</v>
      </c>
    </row>
    <row r="36" spans="1:6">
      <c r="C36" s="12">
        <f>SUM(C34:C35)</f>
        <v>28000</v>
      </c>
      <c r="D36" s="6">
        <f t="shared" ref="D36" si="9">SUM(D34:D35)</f>
        <v>2500</v>
      </c>
      <c r="E36" s="6">
        <f t="shared" ref="E36" si="10">SUM(E34:E35)</f>
        <v>21000</v>
      </c>
      <c r="F36" s="7">
        <f>SUM(C36:E36)</f>
        <v>51500</v>
      </c>
    </row>
    <row r="37" spans="1:6">
      <c r="B37" s="1" t="s">
        <v>7</v>
      </c>
      <c r="C37" s="11">
        <f>(15100-51500)/3</f>
        <v>-12133.333333333334</v>
      </c>
      <c r="D37" s="2">
        <f t="shared" ref="D37:E37" si="11">(15100-51500)/3</f>
        <v>-12133.333333333334</v>
      </c>
      <c r="E37" s="2">
        <f t="shared" si="11"/>
        <v>-12133.333333333334</v>
      </c>
      <c r="F37" s="3">
        <f>SUM(C37:E37)</f>
        <v>-36400</v>
      </c>
    </row>
    <row r="38" spans="1:6">
      <c r="B38" s="2"/>
      <c r="C38" s="11">
        <f>SUM(C36:C37)</f>
        <v>15866.666666666666</v>
      </c>
      <c r="D38" s="2">
        <f t="shared" ref="D38" si="12">SUM(D36:D37)</f>
        <v>-9633.3333333333339</v>
      </c>
      <c r="E38" s="2">
        <f t="shared" ref="E38" si="13">SUM(E36:E37)</f>
        <v>8866.6666666666661</v>
      </c>
      <c r="F38" s="4">
        <f t="shared" ref="F38" si="14">SUM(F36:F37)</f>
        <v>15100</v>
      </c>
    </row>
    <row r="40" spans="1:6">
      <c r="B40" s="5" t="s">
        <v>8</v>
      </c>
    </row>
    <row r="41" spans="1:6">
      <c r="B41" s="1" t="s">
        <v>9</v>
      </c>
      <c r="C41" s="11">
        <v>15100</v>
      </c>
    </row>
    <row r="42" spans="1:6">
      <c r="B42" s="1" t="s">
        <v>16</v>
      </c>
      <c r="C42" s="11">
        <v>9633</v>
      </c>
    </row>
    <row r="43" spans="1:6">
      <c r="B43" s="1" t="s">
        <v>10</v>
      </c>
      <c r="D43" s="2">
        <f>C38</f>
        <v>15866.666666666666</v>
      </c>
    </row>
    <row r="44" spans="1:6">
      <c r="B44" s="1" t="s">
        <v>12</v>
      </c>
      <c r="D44" s="2">
        <f>E38</f>
        <v>8866.6666666666661</v>
      </c>
    </row>
    <row r="45" spans="1:6">
      <c r="C45" s="13">
        <f>SUM(C41:C44)</f>
        <v>24733</v>
      </c>
      <c r="D45" s="8">
        <f>SUM(D41:D44)</f>
        <v>24733.333333333332</v>
      </c>
    </row>
    <row r="47" spans="1:6">
      <c r="A47" s="1" t="s">
        <v>27</v>
      </c>
    </row>
    <row r="48" spans="1:6">
      <c r="B48" s="1" t="s">
        <v>18</v>
      </c>
    </row>
    <row r="49" spans="1:13">
      <c r="C49" s="11" t="s">
        <v>19</v>
      </c>
      <c r="D49" s="2" t="s">
        <v>20</v>
      </c>
      <c r="F49" s="1" t="s">
        <v>6</v>
      </c>
    </row>
    <row r="50" spans="1:13">
      <c r="B50" s="1" t="s">
        <v>4</v>
      </c>
      <c r="C50" s="11">
        <f>10%*80000</f>
        <v>8000</v>
      </c>
      <c r="D50" s="2">
        <f>10%*80000</f>
        <v>8000</v>
      </c>
      <c r="F50" s="3">
        <f>SUM(C50:E50)</f>
        <v>16000</v>
      </c>
    </row>
    <row r="51" spans="1:13">
      <c r="B51" s="1" t="s">
        <v>25</v>
      </c>
      <c r="C51" s="11">
        <v>20000</v>
      </c>
      <c r="D51" s="2">
        <v>25000</v>
      </c>
      <c r="F51" s="3">
        <f>SUM(C51:E51)</f>
        <v>45000</v>
      </c>
    </row>
    <row r="52" spans="1:13">
      <c r="C52" s="12">
        <f>SUM(C50:C51)</f>
        <v>28000</v>
      </c>
      <c r="D52" s="6">
        <f t="shared" ref="D52" si="15">SUM(D50:D51)</f>
        <v>33000</v>
      </c>
      <c r="E52" s="6"/>
      <c r="F52" s="7">
        <f>SUM(C52:E52)</f>
        <v>61000</v>
      </c>
    </row>
    <row r="53" spans="1:13">
      <c r="B53" s="1" t="s">
        <v>21</v>
      </c>
      <c r="C53" s="11">
        <f>(-61000-20000)/2</f>
        <v>-40500</v>
      </c>
      <c r="D53" s="2">
        <f>(-61000-20000)/2</f>
        <v>-40500</v>
      </c>
      <c r="F53" s="3">
        <f>SUM(C53:E53)</f>
        <v>-81000</v>
      </c>
    </row>
    <row r="54" spans="1:13">
      <c r="B54" s="2"/>
      <c r="C54" s="11">
        <f>SUM(C52:C53)</f>
        <v>-12500</v>
      </c>
      <c r="D54" s="2">
        <f t="shared" ref="D54" si="16">SUM(D52:D53)</f>
        <v>-7500</v>
      </c>
      <c r="F54" s="4">
        <f t="shared" ref="F54" si="17">SUM(F52:F53)</f>
        <v>-20000</v>
      </c>
    </row>
    <row r="56" spans="1:13">
      <c r="B56" s="5" t="s">
        <v>8</v>
      </c>
    </row>
    <row r="57" spans="1:13">
      <c r="B57" s="1" t="s">
        <v>22</v>
      </c>
      <c r="C57" s="11">
        <v>12500</v>
      </c>
    </row>
    <row r="58" spans="1:13">
      <c r="B58" s="1" t="s">
        <v>23</v>
      </c>
      <c r="C58" s="11">
        <v>7500</v>
      </c>
    </row>
    <row r="59" spans="1:13">
      <c r="B59" s="9" t="s">
        <v>24</v>
      </c>
      <c r="C59" s="14"/>
      <c r="D59" s="10">
        <f>SUM(C57:C58)</f>
        <v>20000</v>
      </c>
    </row>
    <row r="60" spans="1:13">
      <c r="B60" s="9"/>
      <c r="C60" s="14"/>
      <c r="D60" s="10"/>
    </row>
    <row r="61" spans="1:13">
      <c r="A61" s="1" t="s">
        <v>33</v>
      </c>
      <c r="B61" s="9"/>
      <c r="C61" s="14"/>
      <c r="D61" s="10"/>
    </row>
    <row r="62" spans="1:13">
      <c r="B62" s="18" t="s">
        <v>28</v>
      </c>
      <c r="C62" s="14"/>
      <c r="D62" s="10"/>
    </row>
    <row r="63" spans="1:13">
      <c r="B63" s="9"/>
      <c r="C63" s="14" t="s">
        <v>38</v>
      </c>
      <c r="D63" s="10" t="s">
        <v>40</v>
      </c>
      <c r="E63" s="2" t="s">
        <v>44</v>
      </c>
      <c r="F63" s="1" t="s">
        <v>35</v>
      </c>
      <c r="G63" s="1" t="s">
        <v>31</v>
      </c>
      <c r="M63" s="1"/>
    </row>
    <row r="64" spans="1:13">
      <c r="C64" s="15" t="s">
        <v>39</v>
      </c>
      <c r="D64" s="2" t="s">
        <v>41</v>
      </c>
      <c r="G64" s="1" t="s">
        <v>32</v>
      </c>
      <c r="M64" s="1"/>
    </row>
    <row r="65" spans="2:13">
      <c r="B65" s="1" t="s">
        <v>34</v>
      </c>
      <c r="D65" s="2">
        <v>80000</v>
      </c>
      <c r="E65" s="2">
        <v>3</v>
      </c>
      <c r="F65" s="16" t="s">
        <v>43</v>
      </c>
      <c r="G65" s="2">
        <f>3/12*D65</f>
        <v>20000</v>
      </c>
      <c r="M65" s="1"/>
    </row>
    <row r="66" spans="2:13">
      <c r="B66" s="1" t="s">
        <v>36</v>
      </c>
      <c r="C66" s="11">
        <v>20000</v>
      </c>
      <c r="D66" s="2">
        <v>100000</v>
      </c>
      <c r="E66" s="2">
        <v>3</v>
      </c>
      <c r="F66" s="17" t="s">
        <v>43</v>
      </c>
      <c r="G66" s="2">
        <f>3/12*D66</f>
        <v>25000</v>
      </c>
      <c r="M66" s="1"/>
    </row>
    <row r="67" spans="2:13">
      <c r="B67" s="1" t="s">
        <v>42</v>
      </c>
      <c r="C67" s="11">
        <v>-10000</v>
      </c>
      <c r="D67" s="2">
        <v>90000</v>
      </c>
      <c r="E67" s="2">
        <v>6</v>
      </c>
      <c r="F67" s="17" t="s">
        <v>45</v>
      </c>
      <c r="G67" s="2">
        <f>6/12*D67</f>
        <v>45000</v>
      </c>
      <c r="M67" s="1"/>
    </row>
    <row r="68" spans="2:13">
      <c r="E68" s="4">
        <f>SUM(E65:E67)</f>
        <v>12</v>
      </c>
      <c r="G68" s="20">
        <f>SUM(G65:G67)</f>
        <v>90000</v>
      </c>
    </row>
    <row r="69" spans="2:13">
      <c r="B69" s="18" t="s">
        <v>29</v>
      </c>
      <c r="C69" s="14"/>
      <c r="D69" s="10"/>
    </row>
    <row r="70" spans="2:13">
      <c r="B70" s="9"/>
      <c r="C70" s="14" t="s">
        <v>38</v>
      </c>
      <c r="D70" s="10" t="s">
        <v>40</v>
      </c>
      <c r="E70" s="2" t="s">
        <v>44</v>
      </c>
      <c r="F70" s="1" t="s">
        <v>35</v>
      </c>
      <c r="G70" s="1" t="s">
        <v>31</v>
      </c>
    </row>
    <row r="71" spans="2:13">
      <c r="C71" s="15" t="s">
        <v>39</v>
      </c>
      <c r="D71" s="2" t="s">
        <v>41</v>
      </c>
      <c r="G71" s="1" t="s">
        <v>32</v>
      </c>
    </row>
    <row r="72" spans="2:13">
      <c r="B72" s="1" t="s">
        <v>34</v>
      </c>
      <c r="D72" s="2">
        <v>80000</v>
      </c>
      <c r="E72" s="2">
        <v>4</v>
      </c>
      <c r="F72" s="19" t="s">
        <v>46</v>
      </c>
      <c r="G72" s="2">
        <f>4/12*D72</f>
        <v>26666.666666666664</v>
      </c>
    </row>
    <row r="73" spans="2:13">
      <c r="B73" s="1" t="s">
        <v>37</v>
      </c>
      <c r="C73" s="11">
        <v>-15000</v>
      </c>
      <c r="D73" s="2">
        <f>D72+C73</f>
        <v>65000</v>
      </c>
      <c r="E73" s="2">
        <v>8</v>
      </c>
      <c r="F73" s="17" t="s">
        <v>47</v>
      </c>
      <c r="G73" s="2">
        <f>8/12*D73</f>
        <v>43333.333333333328</v>
      </c>
    </row>
    <row r="74" spans="2:13">
      <c r="E74" s="4">
        <f>SUM(E72:E73)</f>
        <v>12</v>
      </c>
      <c r="G74" s="20">
        <f>SUM(G72:G73)</f>
        <v>70000</v>
      </c>
    </row>
    <row r="75" spans="2:13">
      <c r="B75" s="18" t="s">
        <v>48</v>
      </c>
      <c r="C75" s="14"/>
      <c r="D75" s="10"/>
    </row>
    <row r="76" spans="2:13">
      <c r="B76" s="9"/>
      <c r="C76" s="14" t="s">
        <v>38</v>
      </c>
      <c r="D76" s="10" t="s">
        <v>40</v>
      </c>
      <c r="E76" s="2" t="s">
        <v>44</v>
      </c>
      <c r="F76" s="1" t="s">
        <v>35</v>
      </c>
      <c r="G76" s="1" t="s">
        <v>31</v>
      </c>
    </row>
    <row r="77" spans="2:13">
      <c r="C77" s="15" t="s">
        <v>39</v>
      </c>
      <c r="D77" s="2" t="s">
        <v>41</v>
      </c>
      <c r="G77" s="1" t="s">
        <v>32</v>
      </c>
    </row>
    <row r="78" spans="2:13">
      <c r="B78" s="1" t="s">
        <v>34</v>
      </c>
      <c r="D78" s="2">
        <v>90000</v>
      </c>
      <c r="E78" s="2">
        <v>8</v>
      </c>
      <c r="F78" s="19" t="s">
        <v>47</v>
      </c>
      <c r="G78" s="2">
        <f>E78/12*D78</f>
        <v>60000</v>
      </c>
    </row>
    <row r="79" spans="2:13">
      <c r="B79" s="1" t="s">
        <v>49</v>
      </c>
      <c r="C79" s="11">
        <v>-30000</v>
      </c>
      <c r="D79" s="2">
        <f>D78+C79</f>
        <v>60000</v>
      </c>
      <c r="E79" s="2">
        <v>4</v>
      </c>
      <c r="F79" s="17" t="s">
        <v>46</v>
      </c>
      <c r="G79" s="2">
        <f>4/12*D79</f>
        <v>20000</v>
      </c>
    </row>
    <row r="80" spans="2:13">
      <c r="E80" s="4">
        <f>SUM(E78:E79)</f>
        <v>12</v>
      </c>
      <c r="G80" s="20">
        <f>SUM(G78:G79)</f>
        <v>80000</v>
      </c>
    </row>
    <row r="81" spans="1:5">
      <c r="B81" s="23" t="s">
        <v>50</v>
      </c>
      <c r="C81" s="24"/>
    </row>
    <row r="82" spans="1:5">
      <c r="B82" s="21" t="s">
        <v>28</v>
      </c>
      <c r="C82" s="11">
        <v>90000</v>
      </c>
      <c r="D82" s="2">
        <f>C82/$C$85*150000</f>
        <v>56250</v>
      </c>
    </row>
    <row r="83" spans="1:5">
      <c r="B83" s="21" t="s">
        <v>29</v>
      </c>
      <c r="C83" s="11">
        <v>70000</v>
      </c>
      <c r="D83" s="2">
        <f t="shared" ref="D83:D84" si="18">C83/$C$85*150000</f>
        <v>43750</v>
      </c>
    </row>
    <row r="84" spans="1:5">
      <c r="B84" s="21" t="s">
        <v>30</v>
      </c>
      <c r="C84" s="11">
        <v>80000</v>
      </c>
      <c r="D84" s="2">
        <f t="shared" si="18"/>
        <v>50000</v>
      </c>
    </row>
    <row r="85" spans="1:5">
      <c r="C85" s="11">
        <f>SUM(C82:C84)</f>
        <v>240000</v>
      </c>
      <c r="D85" s="22">
        <f>SUM(D82:D84)</f>
        <v>150000</v>
      </c>
    </row>
    <row r="87" spans="1:5">
      <c r="A87" s="1" t="s">
        <v>51</v>
      </c>
    </row>
    <row r="88" spans="1:5">
      <c r="A88" s="1" t="s">
        <v>52</v>
      </c>
      <c r="B88" s="23" t="s">
        <v>53</v>
      </c>
      <c r="C88" s="24"/>
      <c r="D88" s="4"/>
    </row>
    <row r="89" spans="1:5">
      <c r="B89" s="1" t="s">
        <v>54</v>
      </c>
      <c r="C89" s="24">
        <f>20%*105000</f>
        <v>21000</v>
      </c>
    </row>
    <row r="90" spans="1:5">
      <c r="B90" s="1" t="s">
        <v>55</v>
      </c>
    </row>
    <row r="91" spans="1:5">
      <c r="C91" s="25" t="s">
        <v>60</v>
      </c>
      <c r="D91" s="27" t="s">
        <v>61</v>
      </c>
      <c r="E91" s="27" t="s">
        <v>6</v>
      </c>
    </row>
    <row r="92" spans="1:5">
      <c r="B92" s="1" t="s">
        <v>57</v>
      </c>
      <c r="C92" s="11">
        <f>10%*40000</f>
        <v>4000</v>
      </c>
      <c r="D92" s="2">
        <f>10%*50000</f>
        <v>5000</v>
      </c>
      <c r="E92" s="2">
        <f>SUM(C92:D92)</f>
        <v>9000</v>
      </c>
    </row>
    <row r="93" spans="1:5">
      <c r="B93" s="1" t="s">
        <v>58</v>
      </c>
      <c r="C93" s="11">
        <v>12000</v>
      </c>
      <c r="E93" s="2">
        <f t="shared" ref="E93:E95" si="19">SUM(C93:D93)</f>
        <v>12000</v>
      </c>
    </row>
    <row r="94" spans="1:5">
      <c r="B94" s="1" t="s">
        <v>59</v>
      </c>
      <c r="C94" s="11">
        <v>21000</v>
      </c>
      <c r="E94" s="2">
        <f t="shared" si="19"/>
        <v>21000</v>
      </c>
    </row>
    <row r="95" spans="1:5">
      <c r="B95" s="1" t="s">
        <v>7</v>
      </c>
      <c r="C95" s="11">
        <f>(105000-9000-12000-21000)/2</f>
        <v>31500</v>
      </c>
      <c r="D95" s="11">
        <f>(105000-9000-12000-21000)/2</f>
        <v>31500</v>
      </c>
      <c r="E95" s="2">
        <f t="shared" si="19"/>
        <v>63000</v>
      </c>
    </row>
    <row r="96" spans="1:5">
      <c r="C96" s="26">
        <f>SUM(C92:C95)</f>
        <v>68500</v>
      </c>
      <c r="D96" s="26">
        <f>SUM(D92:D95)</f>
        <v>36500</v>
      </c>
      <c r="E96" s="22">
        <f>SUM(E92:E95)</f>
        <v>105000</v>
      </c>
    </row>
    <row r="98" spans="1:5">
      <c r="A98" s="1" t="s">
        <v>56</v>
      </c>
      <c r="B98" s="23" t="s">
        <v>62</v>
      </c>
      <c r="C98" s="24"/>
      <c r="D98" s="4"/>
      <c r="E98" s="10"/>
    </row>
    <row r="99" spans="1:5">
      <c r="B99" s="1" t="s">
        <v>63</v>
      </c>
      <c r="E99" s="4">
        <f>20%*(105000-9000-12000)</f>
        <v>16800</v>
      </c>
    </row>
    <row r="100" spans="1:5">
      <c r="E100" s="10"/>
    </row>
    <row r="101" spans="1:5">
      <c r="C101" s="25" t="s">
        <v>60</v>
      </c>
      <c r="D101" s="27" t="s">
        <v>61</v>
      </c>
      <c r="E101" s="27" t="s">
        <v>6</v>
      </c>
    </row>
    <row r="102" spans="1:5">
      <c r="B102" s="1" t="s">
        <v>57</v>
      </c>
      <c r="C102" s="11">
        <f>10%*40000</f>
        <v>4000</v>
      </c>
      <c r="D102" s="2">
        <f>10%*50000</f>
        <v>5000</v>
      </c>
      <c r="E102" s="2">
        <f>SUM(C102:D102)</f>
        <v>9000</v>
      </c>
    </row>
    <row r="103" spans="1:5">
      <c r="B103" s="1" t="s">
        <v>58</v>
      </c>
      <c r="C103" s="11">
        <v>12000</v>
      </c>
      <c r="E103" s="2">
        <f t="shared" ref="E103:E105" si="20">SUM(C103:D103)</f>
        <v>12000</v>
      </c>
    </row>
    <row r="104" spans="1:5">
      <c r="B104" s="1" t="s">
        <v>59</v>
      </c>
      <c r="C104" s="11">
        <v>16800</v>
      </c>
      <c r="E104" s="2">
        <f t="shared" si="20"/>
        <v>16800</v>
      </c>
    </row>
    <row r="105" spans="1:5">
      <c r="B105" s="1" t="s">
        <v>7</v>
      </c>
      <c r="C105" s="11">
        <f>(105000-9000-12000-16800)/2</f>
        <v>33600</v>
      </c>
      <c r="D105" s="11">
        <f>(105000-9000-12000-16800)/2</f>
        <v>33600</v>
      </c>
      <c r="E105" s="2">
        <f t="shared" si="20"/>
        <v>67200</v>
      </c>
    </row>
    <row r="106" spans="1:5">
      <c r="C106" s="26">
        <f>SUM(C102:C105)</f>
        <v>66400</v>
      </c>
      <c r="D106" s="26">
        <f>SUM(D102:D105)</f>
        <v>38600</v>
      </c>
      <c r="E106" s="22">
        <f>SUM(E102:E105)</f>
        <v>105000</v>
      </c>
    </row>
    <row r="108" spans="1:5">
      <c r="A108" s="1" t="s">
        <v>64</v>
      </c>
      <c r="B108" s="1" t="s">
        <v>65</v>
      </c>
    </row>
    <row r="109" spans="1:5">
      <c r="B109" s="1" t="s">
        <v>66</v>
      </c>
    </row>
    <row r="110" spans="1:5">
      <c r="B110" s="1" t="s">
        <v>67</v>
      </c>
      <c r="D110" s="2">
        <f>20%*84000</f>
        <v>16800</v>
      </c>
    </row>
    <row r="111" spans="1:5">
      <c r="B111" s="1" t="s">
        <v>68</v>
      </c>
    </row>
    <row r="112" spans="1:5">
      <c r="B112" s="1" t="s">
        <v>69</v>
      </c>
    </row>
    <row r="114" spans="1:5">
      <c r="C114" s="25" t="s">
        <v>60</v>
      </c>
      <c r="D114" s="27" t="s">
        <v>61</v>
      </c>
      <c r="E114" s="27" t="s">
        <v>6</v>
      </c>
    </row>
    <row r="115" spans="1:5">
      <c r="B115" s="1" t="s">
        <v>57</v>
      </c>
      <c r="C115" s="11">
        <f>10%*40000</f>
        <v>4000</v>
      </c>
      <c r="D115" s="2">
        <f>10%*50000</f>
        <v>5000</v>
      </c>
      <c r="E115" s="2">
        <f>SUM(C115:D115)</f>
        <v>9000</v>
      </c>
    </row>
    <row r="116" spans="1:5">
      <c r="B116" s="1" t="s">
        <v>58</v>
      </c>
      <c r="C116" s="11">
        <v>12000</v>
      </c>
      <c r="E116" s="2">
        <f t="shared" ref="E116:E118" si="21">SUM(C116:D116)</f>
        <v>12000</v>
      </c>
    </row>
    <row r="117" spans="1:5">
      <c r="B117" s="1" t="s">
        <v>59</v>
      </c>
      <c r="C117" s="11">
        <v>14000</v>
      </c>
      <c r="E117" s="2">
        <f t="shared" si="21"/>
        <v>14000</v>
      </c>
    </row>
    <row r="118" spans="1:5">
      <c r="B118" s="1" t="s">
        <v>7</v>
      </c>
      <c r="C118" s="11">
        <f>(105000-9000-12000-14000)/2</f>
        <v>35000</v>
      </c>
      <c r="D118" s="11">
        <f>(105000-9000-12000-14000)/2</f>
        <v>35000</v>
      </c>
      <c r="E118" s="2">
        <f t="shared" si="21"/>
        <v>70000</v>
      </c>
    </row>
    <row r="119" spans="1:5">
      <c r="C119" s="26">
        <f>SUM(C115:C118)</f>
        <v>65000</v>
      </c>
      <c r="D119" s="26">
        <f>SUM(D115:D118)</f>
        <v>40000</v>
      </c>
      <c r="E119" s="22">
        <f>SUM(E115:E118)</f>
        <v>105000</v>
      </c>
    </row>
    <row r="120" spans="1:5">
      <c r="B120" s="28" t="s">
        <v>72</v>
      </c>
    </row>
    <row r="121" spans="1:5">
      <c r="B121" s="1" t="s">
        <v>9</v>
      </c>
      <c r="C121" s="11">
        <v>105000</v>
      </c>
    </row>
    <row r="122" spans="1:5">
      <c r="B122" s="1" t="s">
        <v>70</v>
      </c>
      <c r="D122" s="2">
        <f>C119</f>
        <v>65000</v>
      </c>
    </row>
    <row r="123" spans="1:5">
      <c r="B123" s="1" t="s">
        <v>71</v>
      </c>
      <c r="D123" s="2">
        <f>D119</f>
        <v>40000</v>
      </c>
    </row>
    <row r="125" spans="1:5">
      <c r="A125" s="1" t="s">
        <v>73</v>
      </c>
    </row>
    <row r="126" spans="1:5">
      <c r="A126" s="5">
        <v>1</v>
      </c>
      <c r="B126" s="5" t="s">
        <v>77</v>
      </c>
    </row>
    <row r="127" spans="1:5">
      <c r="B127" s="1" t="s">
        <v>78</v>
      </c>
      <c r="D127" s="2">
        <f>90000/4</f>
        <v>22500</v>
      </c>
    </row>
    <row r="128" spans="1:5">
      <c r="B128" s="1" t="s">
        <v>79</v>
      </c>
      <c r="D128" s="2">
        <f>D127</f>
        <v>22500</v>
      </c>
    </row>
    <row r="129" spans="1:6">
      <c r="B129" s="1" t="s">
        <v>80</v>
      </c>
      <c r="E129" s="2">
        <f>D128</f>
        <v>22500</v>
      </c>
    </row>
    <row r="130" spans="1:6">
      <c r="B130" s="23" t="s">
        <v>81</v>
      </c>
      <c r="C130" s="24"/>
      <c r="D130" s="4"/>
      <c r="E130" s="4"/>
    </row>
    <row r="131" spans="1:6">
      <c r="B131" s="23" t="s">
        <v>82</v>
      </c>
      <c r="C131" s="24"/>
      <c r="D131" s="4"/>
      <c r="E131" s="4"/>
    </row>
    <row r="132" spans="1:6">
      <c r="B132" s="23" t="s">
        <v>83</v>
      </c>
      <c r="C132" s="24"/>
      <c r="D132" s="4"/>
      <c r="E132" s="4"/>
    </row>
    <row r="134" spans="1:6">
      <c r="A134" s="1">
        <v>2</v>
      </c>
      <c r="B134" s="1" t="s">
        <v>84</v>
      </c>
    </row>
    <row r="135" spans="1:6">
      <c r="B135" s="1" t="s">
        <v>85</v>
      </c>
      <c r="C135" s="11">
        <f>90000/5</f>
        <v>18000</v>
      </c>
      <c r="D135" s="29">
        <v>25000</v>
      </c>
      <c r="E135" s="10">
        <f>D135-C135</f>
        <v>7000</v>
      </c>
      <c r="F135" s="1" t="s">
        <v>92</v>
      </c>
    </row>
    <row r="136" spans="1:6">
      <c r="B136" s="1" t="s">
        <v>86</v>
      </c>
      <c r="C136" s="11">
        <f>50000/5</f>
        <v>10000</v>
      </c>
      <c r="D136" s="29">
        <v>15000</v>
      </c>
      <c r="E136" s="10">
        <f>D136-C136</f>
        <v>5000</v>
      </c>
      <c r="F136" s="1" t="s">
        <v>93</v>
      </c>
    </row>
    <row r="137" spans="1:6">
      <c r="B137" s="1" t="s">
        <v>87</v>
      </c>
      <c r="C137" s="24">
        <f>SUM(C135:C136)</f>
        <v>28000</v>
      </c>
    </row>
    <row r="138" spans="1:6">
      <c r="B138" s="23" t="s">
        <v>8</v>
      </c>
    </row>
    <row r="139" spans="1:6">
      <c r="B139" s="1" t="s">
        <v>88</v>
      </c>
      <c r="D139" s="11">
        <v>18000</v>
      </c>
    </row>
    <row r="140" spans="1:6">
      <c r="B140" s="1" t="s">
        <v>89</v>
      </c>
      <c r="D140" s="11">
        <v>10000</v>
      </c>
    </row>
    <row r="141" spans="1:6">
      <c r="B141" s="1" t="s">
        <v>80</v>
      </c>
      <c r="D141" s="11"/>
      <c r="E141" s="2">
        <v>28000</v>
      </c>
    </row>
    <row r="142" spans="1:6">
      <c r="B142" s="30" t="s">
        <v>94</v>
      </c>
      <c r="C142" s="25"/>
      <c r="D142" s="25"/>
      <c r="E142" s="27"/>
      <c r="F142" s="30"/>
    </row>
    <row r="143" spans="1:6">
      <c r="B143" s="30" t="s">
        <v>95</v>
      </c>
      <c r="C143" s="25"/>
      <c r="D143" s="27"/>
      <c r="E143" s="27"/>
      <c r="F143" s="30"/>
    </row>
    <row r="144" spans="1:6">
      <c r="B144" s="30" t="s">
        <v>96</v>
      </c>
      <c r="C144" s="25"/>
      <c r="D144" s="27"/>
      <c r="E144" s="27"/>
      <c r="F144" s="30"/>
    </row>
    <row r="145" spans="1:6">
      <c r="B145" s="30" t="s">
        <v>97</v>
      </c>
      <c r="C145" s="25"/>
      <c r="D145" s="27"/>
      <c r="E145" s="27"/>
      <c r="F145" s="30"/>
    </row>
    <row r="147" spans="1:6">
      <c r="A147" s="1">
        <v>3</v>
      </c>
      <c r="B147" s="1" t="s">
        <v>90</v>
      </c>
    </row>
    <row r="148" spans="1:6">
      <c r="B148" s="1" t="s">
        <v>74</v>
      </c>
      <c r="C148" s="11">
        <v>90000</v>
      </c>
    </row>
    <row r="149" spans="1:6">
      <c r="B149" s="1" t="s">
        <v>75</v>
      </c>
      <c r="C149" s="11">
        <v>50000</v>
      </c>
    </row>
    <row r="150" spans="1:6">
      <c r="B150" s="1" t="s">
        <v>76</v>
      </c>
      <c r="C150" s="11">
        <v>60000</v>
      </c>
    </row>
    <row r="151" spans="1:6">
      <c r="C151" s="11">
        <f>SUM(C148:C150)</f>
        <v>200000</v>
      </c>
    </row>
    <row r="152" spans="1:6">
      <c r="B152" s="1" t="s">
        <v>98</v>
      </c>
      <c r="D152" s="2">
        <f>200000/5</f>
        <v>40000</v>
      </c>
    </row>
    <row r="153" spans="1:6">
      <c r="B153" s="1" t="s">
        <v>76</v>
      </c>
      <c r="D153" s="2">
        <v>60000</v>
      </c>
    </row>
    <row r="154" spans="1:6">
      <c r="B154" s="1" t="s">
        <v>99</v>
      </c>
      <c r="D154" s="2">
        <v>20000</v>
      </c>
    </row>
    <row r="155" spans="1:6">
      <c r="B155" s="1" t="s">
        <v>100</v>
      </c>
      <c r="C155" s="11">
        <v>10000</v>
      </c>
    </row>
    <row r="156" spans="1:6">
      <c r="B156" s="1" t="s">
        <v>101</v>
      </c>
      <c r="C156" s="11">
        <v>10000</v>
      </c>
    </row>
    <row r="157" spans="1:6">
      <c r="B157" s="23" t="s">
        <v>102</v>
      </c>
      <c r="C157" s="24"/>
      <c r="D157" s="4"/>
    </row>
    <row r="159" spans="1:6">
      <c r="B159" s="1" t="s">
        <v>8</v>
      </c>
    </row>
    <row r="160" spans="1:6">
      <c r="B160" s="1" t="s">
        <v>103</v>
      </c>
      <c r="C160" s="11">
        <v>60000</v>
      </c>
    </row>
    <row r="161" spans="2:4">
      <c r="B161" s="1" t="s">
        <v>104</v>
      </c>
      <c r="D161" s="2">
        <v>10000</v>
      </c>
    </row>
    <row r="162" spans="2:4">
      <c r="B162" s="1" t="s">
        <v>105</v>
      </c>
      <c r="D162" s="2">
        <v>10000</v>
      </c>
    </row>
    <row r="163" spans="2:4">
      <c r="B163" s="1" t="s">
        <v>80</v>
      </c>
      <c r="D163" s="2">
        <v>40000</v>
      </c>
    </row>
    <row r="165" spans="2:4">
      <c r="B165" s="1" t="s">
        <v>103</v>
      </c>
      <c r="C165" s="11">
        <v>60000</v>
      </c>
    </row>
    <row r="166" spans="2:4">
      <c r="B166" s="1" t="s">
        <v>80</v>
      </c>
      <c r="D166" s="2">
        <v>60000</v>
      </c>
    </row>
    <row r="167" spans="2:4">
      <c r="B167" s="1" t="s">
        <v>118</v>
      </c>
    </row>
    <row r="168" spans="2:4">
      <c r="B168" s="1" t="s">
        <v>119</v>
      </c>
    </row>
    <row r="169" spans="2:4">
      <c r="B169" s="1" t="s">
        <v>120</v>
      </c>
      <c r="D169" s="2">
        <v>300000</v>
      </c>
    </row>
    <row r="170" spans="2:4">
      <c r="B170" s="1" t="s">
        <v>121</v>
      </c>
      <c r="D170" s="2">
        <v>200000</v>
      </c>
    </row>
    <row r="171" spans="2:4">
      <c r="B171" s="1" t="s">
        <v>108</v>
      </c>
      <c r="D171" s="2">
        <v>100000</v>
      </c>
    </row>
    <row r="172" spans="2:4">
      <c r="B172" s="1" t="s">
        <v>103</v>
      </c>
      <c r="C172" s="11">
        <v>60000</v>
      </c>
    </row>
    <row r="173" spans="2:4">
      <c r="B173" s="1" t="s">
        <v>112</v>
      </c>
      <c r="C173" s="11">
        <v>100000</v>
      </c>
    </row>
    <row r="174" spans="2:4">
      <c r="B174" s="1" t="s">
        <v>104</v>
      </c>
      <c r="D174" s="2">
        <v>50000</v>
      </c>
    </row>
    <row r="175" spans="2:4">
      <c r="B175" s="1" t="s">
        <v>105</v>
      </c>
      <c r="D175" s="2">
        <v>50000</v>
      </c>
    </row>
    <row r="176" spans="2:4">
      <c r="B176" s="1" t="s">
        <v>80</v>
      </c>
      <c r="D176" s="2">
        <v>60000</v>
      </c>
    </row>
    <row r="178" spans="1:5">
      <c r="A178" s="1">
        <v>4</v>
      </c>
      <c r="B178" s="1" t="s">
        <v>106</v>
      </c>
    </row>
    <row r="179" spans="1:5">
      <c r="B179" s="1" t="s">
        <v>74</v>
      </c>
      <c r="C179" s="11">
        <v>90000</v>
      </c>
    </row>
    <row r="180" spans="1:5">
      <c r="B180" s="1" t="s">
        <v>91</v>
      </c>
      <c r="C180" s="11">
        <v>50000</v>
      </c>
    </row>
    <row r="181" spans="1:5">
      <c r="B181" s="1" t="s">
        <v>76</v>
      </c>
      <c r="C181" s="11">
        <v>40000</v>
      </c>
    </row>
    <row r="182" spans="1:5">
      <c r="C182" s="11">
        <f>SUM(C179:C181)</f>
        <v>180000</v>
      </c>
      <c r="D182" s="2" t="s">
        <v>114</v>
      </c>
    </row>
    <row r="183" spans="1:5">
      <c r="B183" s="1" t="s">
        <v>113</v>
      </c>
    </row>
    <row r="184" spans="1:5">
      <c r="B184" s="1" t="s">
        <v>107</v>
      </c>
      <c r="C184" s="24">
        <f>40000*5</f>
        <v>200000</v>
      </c>
      <c r="D184" s="2" t="s">
        <v>115</v>
      </c>
    </row>
    <row r="185" spans="1:5">
      <c r="B185" s="1" t="s">
        <v>108</v>
      </c>
      <c r="C185" s="31">
        <f>C184-C182</f>
        <v>20000</v>
      </c>
      <c r="D185" s="2" t="s">
        <v>116</v>
      </c>
    </row>
    <row r="186" spans="1:5">
      <c r="B186" s="1" t="s">
        <v>109</v>
      </c>
      <c r="E186" s="2" t="s">
        <v>117</v>
      </c>
    </row>
    <row r="187" spans="1:5">
      <c r="B187" s="1" t="s">
        <v>110</v>
      </c>
      <c r="C187" s="11">
        <v>10000</v>
      </c>
    </row>
    <row r="188" spans="1:5">
      <c r="B188" s="1" t="s">
        <v>111</v>
      </c>
      <c r="C188" s="11">
        <v>10000</v>
      </c>
    </row>
    <row r="190" spans="1:5">
      <c r="B190" s="1" t="s">
        <v>103</v>
      </c>
      <c r="C190" s="11">
        <v>40000</v>
      </c>
    </row>
    <row r="191" spans="1:5">
      <c r="B191" s="1" t="s">
        <v>112</v>
      </c>
      <c r="C191" s="11">
        <v>20000</v>
      </c>
    </row>
    <row r="192" spans="1:5">
      <c r="B192" s="1" t="s">
        <v>104</v>
      </c>
      <c r="D192" s="2">
        <v>10000</v>
      </c>
    </row>
    <row r="193" spans="2:4">
      <c r="B193" s="1" t="s">
        <v>105</v>
      </c>
      <c r="D193" s="2">
        <v>10000</v>
      </c>
    </row>
    <row r="194" spans="2:4">
      <c r="B194" s="1" t="s">
        <v>80</v>
      </c>
      <c r="D194" s="2">
        <v>40000</v>
      </c>
    </row>
  </sheetData>
  <pageMargins left="0.7" right="0.7" top="0.75" bottom="0.75" header="0.3" footer="0.3"/>
  <pageSetup paperSize="9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SAMSUNG</dc:creator>
  <cp:lastModifiedBy>My Windows</cp:lastModifiedBy>
  <dcterms:created xsi:type="dcterms:W3CDTF">2015-09-15T05:56:28Z</dcterms:created>
  <dcterms:modified xsi:type="dcterms:W3CDTF">2015-09-29T07:37:45Z</dcterms:modified>
</cp:coreProperties>
</file>